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848" activeTab="1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<sst xmlns="http://schemas.openxmlformats.org/spreadsheetml/2006/main" count="475" uniqueCount="381">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</sst>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3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_-* #,##0_ _k_n_-;\-* #,##0_ _k_n_-;_-* &quot;-&quot;??_ _k_n_-;_-@_-"/>
  </numFmts>
  <fonts count="6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2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3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3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5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1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1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3" fontId="18" fillId="37" borderId="34" xfId="0" applyNumberFormat="1" applyFont="1" applyFill="1" applyBorder="1" applyAlignment="1" applyProtection="1">
      <alignment horizontal="right" vertical="center"/>
      <protection locked="0"/>
    </xf>
    <xf numFmtId="3" fontId="18" fillId="37" borderId="35" xfId="0" applyNumberFormat="1" applyFont="1" applyFill="1" applyBorder="1" applyAlignment="1" applyProtection="1">
      <alignment horizontal="right" vertical="center"/>
      <protection locked="0"/>
    </xf>
    <xf numFmtId="3" fontId="18" fillId="37" borderId="36" xfId="0" applyNumberFormat="1" applyFont="1" applyFill="1" applyBorder="1" applyAlignment="1" applyProtection="1">
      <alignment horizontal="right" vertical="center"/>
      <protection locked="0"/>
    </xf>
    <xf numFmtId="3" fontId="18" fillId="37" borderId="37" xfId="0" applyNumberFormat="1" applyFont="1" applyFill="1" applyBorder="1" applyAlignment="1" applyProtection="1">
      <alignment horizontal="right" vertical="center"/>
      <protection locked="0"/>
    </xf>
    <xf numFmtId="3" fontId="18" fillId="37" borderId="38" xfId="0" applyNumberFormat="1" applyFont="1" applyFill="1" applyBorder="1" applyAlignment="1" applyProtection="1">
      <alignment horizontal="right" vertical="center"/>
      <protection locked="0"/>
    </xf>
    <xf numFmtId="3" fontId="18" fillId="37" borderId="39" xfId="0" applyNumberFormat="1" applyFont="1" applyFill="1" applyBorder="1" applyAlignment="1" applyProtection="1">
      <alignment horizontal="right" vertical="center"/>
      <protection locked="0"/>
    </xf>
    <xf numFmtId="3" fontId="18" fillId="37" borderId="40" xfId="0" applyNumberFormat="1" applyFont="1" applyFill="1" applyBorder="1" applyAlignment="1" applyProtection="1">
      <alignment horizontal="right" vertical="center"/>
      <protection locked="0"/>
    </xf>
    <xf numFmtId="0" fontId="15" fillId="0" borderId="41" xfId="58" applyFont="1" applyBorder="1" applyAlignment="1">
      <alignment horizontal="center" vertical="top"/>
      <protection/>
    </xf>
    <xf numFmtId="0" fontId="15" fillId="0" borderId="42" xfId="58" applyFont="1" applyBorder="1" applyAlignment="1">
      <alignment horizontal="center" vertical="top"/>
      <protection/>
    </xf>
    <xf numFmtId="0" fontId="15" fillId="0" borderId="43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55" fillId="0" borderId="0" xfId="54" applyAlignment="1">
      <alignment horizontal="left" vertical="center"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0" fontId="4" fillId="0" borderId="0" xfId="58" applyFont="1" applyAlignment="1">
      <alignment horizontal="left" vertical="center"/>
      <protection/>
    </xf>
    <xf numFmtId="49" fontId="3" fillId="0" borderId="44" xfId="58" applyNumberFormat="1" applyFont="1" applyBorder="1" applyAlignment="1" applyProtection="1">
      <alignment horizontal="left" vertical="center"/>
      <protection locked="0"/>
    </xf>
    <xf numFmtId="49" fontId="3" fillId="0" borderId="45" xfId="58" applyNumberFormat="1" applyFont="1" applyBorder="1" applyAlignment="1" applyProtection="1">
      <alignment horizontal="left" vertical="center"/>
      <protection locked="0"/>
    </xf>
    <xf numFmtId="49" fontId="3" fillId="0" borderId="46" xfId="58" applyNumberFormat="1" applyFont="1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5" fillId="0" borderId="0" xfId="54" applyAlignment="1">
      <alignment horizontal="left" vertical="center" indent="2"/>
    </xf>
    <xf numFmtId="0" fontId="55" fillId="0" borderId="0" xfId="54" applyBorder="1" applyAlignment="1">
      <alignment horizontal="left" vertical="center" indent="2"/>
    </xf>
    <xf numFmtId="0" fontId="55" fillId="0" borderId="18" xfId="54" applyBorder="1" applyAlignment="1">
      <alignment horizontal="left" vertical="center" indent="2"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0" fillId="0" borderId="0" xfId="58" applyAlignment="1">
      <alignment horizontal="left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BS" xfId="61"/>
    <cellStyle name="Normal_TFI-FIN" xfId="62"/>
    <cellStyle name="Note" xfId="63"/>
    <cellStyle name="Output" xfId="64"/>
    <cellStyle name="Percent" xfId="65"/>
    <cellStyle name="Style 1" xfId="66"/>
    <cellStyle name="Style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90" zoomScaleNormal="90" zoomScalePageLayoutView="0" workbookViewId="0" topLeftCell="A1">
      <selection activeCell="C18" sqref="C18:G19"/>
    </sheetView>
  </sheetViews>
  <sheetFormatPr defaultColWidth="9.140625" defaultRowHeight="12.75"/>
  <cols>
    <col min="1" max="1" width="9.140625" style="37" customWidth="1"/>
    <col min="2" max="2" width="17.7109375" style="37" customWidth="1"/>
    <col min="3" max="3" width="16.421875" style="37" customWidth="1"/>
    <col min="4" max="9" width="9.140625" style="37" customWidth="1"/>
    <col min="10" max="17" width="9.140625" style="42" customWidth="1"/>
    <col min="18" max="249" width="9.140625" style="37" customWidth="1"/>
    <col min="250" max="250" width="12.421875" style="37" customWidth="1"/>
    <col min="251" max="251" width="23.421875" style="37" customWidth="1"/>
    <col min="252" max="252" width="21.28125" style="37" customWidth="1"/>
    <col min="253" max="253" width="22.140625" style="37" customWidth="1"/>
    <col min="254" max="16384" width="9.140625" style="37" customWidth="1"/>
  </cols>
  <sheetData>
    <row r="1" spans="1:250" ht="19.5" customHeight="1" thickTop="1">
      <c r="A1" s="217"/>
      <c r="B1" s="218"/>
      <c r="C1" s="218"/>
      <c r="D1" s="218"/>
      <c r="E1" s="218"/>
      <c r="F1" s="218"/>
      <c r="G1" s="218"/>
      <c r="H1" s="219"/>
      <c r="I1" s="220"/>
      <c r="J1" s="220"/>
      <c r="K1" s="220"/>
      <c r="L1" s="220"/>
      <c r="M1" s="220"/>
      <c r="N1" s="220"/>
      <c r="O1" s="220"/>
      <c r="P1" s="220"/>
      <c r="Q1" s="220"/>
      <c r="R1" s="220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21"/>
      <c r="K6" s="221"/>
      <c r="L6" s="221"/>
      <c r="M6" s="221"/>
      <c r="N6" s="221"/>
      <c r="O6" s="221"/>
      <c r="P6" s="221"/>
      <c r="Q6" s="221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21"/>
      <c r="K7" s="221"/>
      <c r="L7" s="221"/>
      <c r="M7" s="221"/>
      <c r="N7" s="221"/>
      <c r="O7" s="221"/>
      <c r="P7" s="221"/>
      <c r="Q7" s="221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21"/>
      <c r="K8" s="221"/>
      <c r="L8" s="221"/>
      <c r="M8" s="221"/>
      <c r="N8" s="221"/>
      <c r="O8" s="221"/>
      <c r="P8" s="221"/>
      <c r="Q8" s="48"/>
      <c r="R8" s="42"/>
      <c r="U8" s="38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22" t="s">
        <v>311</v>
      </c>
      <c r="B9" s="223"/>
      <c r="C9" s="223"/>
      <c r="D9" s="223"/>
      <c r="E9" s="223"/>
      <c r="F9" s="223"/>
      <c r="G9" s="223"/>
      <c r="H9" s="224"/>
      <c r="I9" s="50"/>
      <c r="J9" s="221"/>
      <c r="K9" s="221"/>
      <c r="L9" s="221"/>
      <c r="M9" s="221"/>
      <c r="N9" s="221"/>
      <c r="O9" s="221"/>
      <c r="P9" s="221"/>
      <c r="Q9" s="221"/>
      <c r="R9" s="51"/>
      <c r="U9" s="38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22"/>
      <c r="B10" s="223"/>
      <c r="C10" s="223"/>
      <c r="D10" s="223"/>
      <c r="E10" s="223"/>
      <c r="F10" s="223"/>
      <c r="G10" s="223"/>
      <c r="H10" s="224"/>
      <c r="J10" s="221"/>
      <c r="K10" s="221"/>
      <c r="L10" s="221"/>
      <c r="M10" s="221"/>
      <c r="N10" s="221"/>
      <c r="O10" s="221"/>
      <c r="P10" s="221"/>
      <c r="Q10" s="221"/>
      <c r="U10" s="38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21"/>
      <c r="K11" s="221"/>
      <c r="L11" s="221"/>
      <c r="M11" s="221"/>
      <c r="N11" s="221"/>
      <c r="O11" s="221"/>
      <c r="P11" s="221"/>
      <c r="Q11" s="221"/>
      <c r="U11" s="38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21"/>
      <c r="K12" s="221"/>
      <c r="L12" s="221"/>
      <c r="M12" s="221"/>
      <c r="N12" s="221"/>
      <c r="O12" s="221"/>
      <c r="P12" s="221"/>
      <c r="Q12" s="221"/>
      <c r="U12" s="38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21"/>
      <c r="K13" s="221"/>
      <c r="L13" s="221"/>
      <c r="M13" s="221"/>
      <c r="N13" s="221"/>
      <c r="O13" s="221"/>
      <c r="P13" s="221"/>
      <c r="Q13" s="221"/>
      <c r="U13" s="38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21"/>
      <c r="K14" s="221"/>
      <c r="L14" s="221"/>
      <c r="M14" s="221"/>
      <c r="N14" s="221"/>
      <c r="O14" s="221"/>
      <c r="P14" s="221"/>
      <c r="Q14" s="221"/>
      <c r="U14" s="38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21"/>
      <c r="K15" s="221"/>
      <c r="L15" s="221"/>
      <c r="M15" s="221"/>
      <c r="N15" s="221"/>
      <c r="O15" s="221"/>
      <c r="P15" s="221"/>
      <c r="Q15" s="221"/>
      <c r="U15" s="38">
        <v>2026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21"/>
      <c r="K16" s="221"/>
      <c r="L16" s="221"/>
      <c r="M16" s="221"/>
      <c r="N16" s="221"/>
      <c r="O16" s="221"/>
      <c r="P16" s="221"/>
      <c r="Q16" s="221"/>
      <c r="U16" s="38">
        <v>2027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25"/>
      <c r="K17" s="225"/>
      <c r="L17" s="225"/>
      <c r="M17" s="225"/>
      <c r="N17" s="225"/>
      <c r="O17" s="225"/>
      <c r="P17" s="225"/>
      <c r="Q17" s="225"/>
      <c r="U17" s="38">
        <v>2028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26" t="s">
        <v>380</v>
      </c>
      <c r="D18" s="227"/>
      <c r="E18" s="227"/>
      <c r="F18" s="227"/>
      <c r="G18" s="228"/>
      <c r="H18" s="45"/>
      <c r="I18" s="37"/>
      <c r="J18" s="229"/>
      <c r="K18" s="229"/>
      <c r="L18" s="229"/>
      <c r="M18" s="229"/>
      <c r="N18" s="229"/>
      <c r="O18" s="229"/>
      <c r="P18" s="229"/>
      <c r="Q18" s="229"/>
      <c r="U18" s="38">
        <v>2029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30">
        <v>5168660</v>
      </c>
      <c r="D19" s="231"/>
      <c r="E19" s="231"/>
      <c r="F19" s="231"/>
      <c r="G19" s="232"/>
      <c r="H19" s="41"/>
      <c r="I19" s="37"/>
      <c r="J19" s="233"/>
      <c r="K19" s="233"/>
      <c r="L19" s="233"/>
      <c r="M19" s="233"/>
      <c r="N19" s="233"/>
      <c r="O19" s="233"/>
      <c r="P19" s="233"/>
      <c r="Q19" s="233"/>
      <c r="R19" s="37"/>
      <c r="U19" s="38">
        <v>2030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38"/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33"/>
      <c r="K21" s="233"/>
      <c r="L21" s="233"/>
      <c r="M21" s="233"/>
      <c r="N21" s="233"/>
      <c r="O21" s="233"/>
      <c r="P21" s="233"/>
      <c r="Q21" s="233"/>
      <c r="R21" s="37"/>
      <c r="U21" s="38">
        <v>2031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310</v>
      </c>
      <c r="D22" s="197"/>
      <c r="E22" s="197"/>
      <c r="F22" s="197"/>
      <c r="G22" s="198"/>
      <c r="H22" s="41"/>
      <c r="J22" s="233"/>
      <c r="K22" s="233"/>
      <c r="L22" s="233"/>
      <c r="M22" s="233"/>
      <c r="N22" s="233"/>
      <c r="O22" s="233"/>
      <c r="P22" s="233"/>
      <c r="Q22" s="233"/>
      <c r="U22" s="38">
        <v>2032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2021</v>
      </c>
      <c r="D23" s="197"/>
      <c r="E23" s="197"/>
      <c r="F23" s="197"/>
      <c r="G23" s="198"/>
      <c r="H23" s="41"/>
      <c r="J23" s="233"/>
      <c r="K23" s="233"/>
      <c r="L23" s="233"/>
      <c r="M23" s="233"/>
      <c r="N23" s="233"/>
      <c r="O23" s="233"/>
      <c r="P23" s="233"/>
      <c r="Q23" s="233"/>
      <c r="U23" s="38">
        <v>2033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33"/>
      <c r="K24" s="233"/>
      <c r="L24" s="233"/>
      <c r="M24" s="233"/>
      <c r="N24" s="233"/>
      <c r="O24" s="233"/>
      <c r="P24" s="233"/>
      <c r="Q24" s="233"/>
      <c r="U24" s="38">
        <v>2037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29"/>
      <c r="K25" s="229"/>
      <c r="L25" s="229"/>
      <c r="M25" s="229"/>
      <c r="N25" s="229"/>
      <c r="O25" s="229"/>
      <c r="P25" s="229"/>
      <c r="Q25" s="229"/>
      <c r="U25" s="38">
        <v>2038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33"/>
      <c r="K26" s="233"/>
      <c r="L26" s="233"/>
      <c r="M26" s="233"/>
      <c r="N26" s="233"/>
      <c r="O26" s="233"/>
      <c r="P26" s="233"/>
      <c r="Q26" s="233"/>
      <c r="U26" s="38">
        <v>2039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33"/>
      <c r="K27" s="233"/>
      <c r="L27" s="233"/>
      <c r="M27" s="233"/>
      <c r="N27" s="233"/>
      <c r="O27" s="233"/>
      <c r="P27" s="233"/>
      <c r="Q27" s="233"/>
      <c r="U27" s="38">
        <v>2040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34"/>
      <c r="C28" s="234"/>
      <c r="D28" s="234"/>
      <c r="E28" s="234"/>
      <c r="F28" s="234"/>
      <c r="G28" s="234"/>
      <c r="H28" s="235"/>
      <c r="J28" s="233"/>
      <c r="K28" s="233"/>
      <c r="L28" s="233"/>
      <c r="M28" s="233"/>
      <c r="N28" s="233"/>
      <c r="O28" s="233"/>
      <c r="P28" s="233"/>
      <c r="Q28" s="233"/>
      <c r="U28" s="38">
        <v>2041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36" t="s">
        <v>323</v>
      </c>
      <c r="C29" s="236"/>
      <c r="D29" s="236"/>
      <c r="E29" s="236"/>
      <c r="F29" s="236"/>
      <c r="G29" s="236"/>
      <c r="H29" s="237"/>
      <c r="J29" s="233"/>
      <c r="K29" s="233"/>
      <c r="L29" s="233"/>
      <c r="M29" s="233"/>
      <c r="N29" s="233"/>
      <c r="O29" s="233"/>
      <c r="P29" s="233"/>
      <c r="Q29" s="233"/>
      <c r="U29" s="38">
        <v>2042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36" t="s">
        <v>319</v>
      </c>
      <c r="C30" s="236"/>
      <c r="D30" s="236"/>
      <c r="E30" s="236"/>
      <c r="F30" s="236"/>
      <c r="G30" s="236"/>
      <c r="H30" s="237"/>
      <c r="J30" s="238"/>
      <c r="K30" s="238"/>
      <c r="L30" s="238"/>
      <c r="M30" s="238"/>
      <c r="N30" s="238"/>
      <c r="O30" s="238"/>
      <c r="P30" s="238"/>
      <c r="Q30" s="238"/>
      <c r="U30" s="38">
        <v>2043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36" t="s">
        <v>324</v>
      </c>
      <c r="C31" s="236"/>
      <c r="D31" s="236"/>
      <c r="E31" s="236"/>
      <c r="F31" s="236"/>
      <c r="G31" s="236"/>
      <c r="H31" s="237"/>
      <c r="J31" s="238"/>
      <c r="K31" s="238"/>
      <c r="L31" s="238"/>
      <c r="M31" s="238"/>
      <c r="N31" s="238"/>
      <c r="O31" s="238"/>
      <c r="P31" s="238"/>
      <c r="Q31" s="238"/>
      <c r="U31" s="38">
        <v>2044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36" t="s">
        <v>325</v>
      </c>
      <c r="C32" s="236"/>
      <c r="D32" s="236"/>
      <c r="E32" s="236"/>
      <c r="F32" s="236"/>
      <c r="G32" s="236"/>
      <c r="H32" s="237"/>
      <c r="U32" s="38">
        <v>2045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38"/>
      <c r="K33" s="238"/>
      <c r="L33" s="238"/>
      <c r="M33" s="238"/>
      <c r="N33" s="238"/>
      <c r="O33" s="238"/>
      <c r="P33" s="238"/>
      <c r="Q33" s="238"/>
      <c r="U33" s="38">
        <v>2046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38"/>
      <c r="K34" s="238"/>
      <c r="L34" s="238"/>
      <c r="M34" s="238"/>
      <c r="N34" s="238"/>
      <c r="O34" s="238"/>
      <c r="P34" s="238"/>
      <c r="Q34" s="238"/>
      <c r="U34" s="38">
        <v>2047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38"/>
      <c r="K35" s="238"/>
      <c r="L35" s="238"/>
      <c r="M35" s="238"/>
      <c r="N35" s="238"/>
      <c r="O35" s="238"/>
      <c r="P35" s="238"/>
      <c r="Q35" s="238"/>
      <c r="U35" s="38">
        <v>2048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38"/>
      <c r="K36" s="238"/>
      <c r="L36" s="238"/>
      <c r="M36" s="238"/>
      <c r="N36" s="238"/>
      <c r="O36" s="238"/>
      <c r="P36" s="238"/>
      <c r="Q36" s="238"/>
      <c r="U36" s="38">
        <v>2049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38"/>
      <c r="K37" s="238"/>
      <c r="L37" s="238"/>
      <c r="M37" s="238"/>
      <c r="N37" s="238"/>
      <c r="O37" s="238"/>
      <c r="P37" s="238"/>
      <c r="Q37" s="238"/>
      <c r="U37" s="38">
        <v>2050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38"/>
      <c r="K38" s="238"/>
      <c r="L38" s="238"/>
      <c r="M38" s="238"/>
      <c r="N38" s="238"/>
      <c r="O38" s="238"/>
      <c r="P38" s="238"/>
      <c r="Q38" s="238"/>
      <c r="U38" s="38">
        <v>2051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38"/>
      <c r="K39" s="238"/>
      <c r="L39" s="238"/>
      <c r="M39" s="238"/>
      <c r="N39" s="238"/>
      <c r="O39" s="238"/>
      <c r="P39" s="238"/>
      <c r="Q39" s="238"/>
      <c r="U39" s="38">
        <v>2052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38"/>
      <c r="K40" s="238"/>
      <c r="L40" s="238"/>
      <c r="M40" s="238"/>
      <c r="N40" s="238"/>
      <c r="O40" s="238"/>
      <c r="P40" s="238"/>
      <c r="Q40" s="238"/>
      <c r="U40" s="38">
        <v>2053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38">
        <v>2054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38">
        <v>2055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38">
        <v>2056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38">
        <v>2057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38">
        <v>2058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38">
        <v>2059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38">
        <v>2060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38">
        <v>2061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38">
        <v>2062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38">
        <v>2063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38">
        <v>2064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38">
        <v>2065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38">
        <v>2066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38">
        <v>2067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38">
        <v>2068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38">
        <v>2069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38">
        <v>2070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38">
        <v>2071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38">
        <v>2072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38">
        <v>2073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38">
        <v>2074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38">
        <v>2075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38">
        <v>2076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38">
        <v>2077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38">
        <v>2078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38">
        <v>2079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38">
        <v>2080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38">
        <v>2081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38">
        <v>2082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38">
        <v>2083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38">
        <v>2084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38">
        <v>2085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38">
        <v>2086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38">
        <v>2087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38">
        <v>2088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38">
        <v>2089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38">
        <v>2090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38">
        <v>2091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38">
        <v>2092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38">
        <v>2093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38">
        <v>2094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38">
        <v>2095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38">
        <v>2096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38">
        <v>2097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38">
        <v>2098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38">
        <v>2099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38">
        <v>2097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9"/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47:255" ht="12.75"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47:255" ht="12.75"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47:255" ht="12.75"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47:255" ht="12.75"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47:255" ht="12.75"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90" zoomScaleNormal="90" zoomScalePageLayoutView="0" workbookViewId="0" topLeftCell="A1">
      <selection activeCell="C52" sqref="C52:C55"/>
    </sheetView>
  </sheetViews>
  <sheetFormatPr defaultColWidth="9.140625" defaultRowHeight="12.75"/>
  <cols>
    <col min="1" max="1" width="65.57421875" style="95" customWidth="1"/>
    <col min="2" max="3" width="17.42187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312</v>
      </c>
      <c r="B1" s="239" t="str">
        <f>'ФИ-Почетна'!$C$18</f>
        <v>Makedonski Telekom AD Skopje </v>
      </c>
      <c r="C1" s="239"/>
      <c r="D1" s="239"/>
    </row>
    <row r="2" spans="1:4" ht="12.75">
      <c r="A2" s="94" t="s">
        <v>320</v>
      </c>
      <c r="B2" s="96" t="str">
        <f>'ФИ-Почетна'!$C$22</f>
        <v>01.01 - 31.12</v>
      </c>
      <c r="C2" s="97"/>
      <c r="D2" s="98"/>
    </row>
    <row r="3" spans="1:4" ht="12.75">
      <c r="A3" s="94" t="s">
        <v>317</v>
      </c>
      <c r="B3" s="96">
        <f>'ФИ-Почетна'!$C$23</f>
        <v>2021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8">
      <c r="A6" s="242" t="s">
        <v>377</v>
      </c>
      <c r="B6" s="242"/>
      <c r="C6" s="242"/>
      <c r="D6" s="242"/>
      <c r="F6" s="102"/>
    </row>
    <row r="7" spans="1:6" ht="12.75">
      <c r="A7" s="240" t="s">
        <v>378</v>
      </c>
      <c r="B7" s="240"/>
      <c r="C7" s="240"/>
      <c r="D7" s="240"/>
      <c r="F7" s="102"/>
    </row>
    <row r="8" spans="1:6" ht="12.75" customHeight="1" thickBot="1">
      <c r="A8" s="101"/>
      <c r="B8" s="241" t="s">
        <v>24</v>
      </c>
      <c r="C8" s="241"/>
      <c r="D8" s="241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14318501</v>
      </c>
      <c r="C11" s="70">
        <f>C12+C13+C18+C19+C25+C26</f>
        <v>14300287</v>
      </c>
      <c r="D11" s="70">
        <f aca="true" t="shared" si="0" ref="D11:D35">IF(B11&lt;=0,0,C11/B11*100)</f>
        <v>99.87279394679652</v>
      </c>
      <c r="F11" s="106"/>
    </row>
    <row r="12" spans="1:6" ht="14.25" thickBot="1" thickTop="1">
      <c r="A12" s="82" t="s">
        <v>160</v>
      </c>
      <c r="B12" s="89">
        <v>2638818</v>
      </c>
      <c r="C12" s="89">
        <v>2793678</v>
      </c>
      <c r="D12" s="70">
        <f t="shared" si="0"/>
        <v>105.86853659479358</v>
      </c>
      <c r="F12" s="106"/>
    </row>
    <row r="13" spans="1:6" ht="14.25" thickBot="1" thickTop="1">
      <c r="A13" s="82" t="s">
        <v>294</v>
      </c>
      <c r="B13" s="70">
        <f>SUM(B14:B17)</f>
        <v>11032973</v>
      </c>
      <c r="C13" s="70">
        <f>SUM(C14:C17)</f>
        <v>10811462</v>
      </c>
      <c r="D13" s="70">
        <f t="shared" si="0"/>
        <v>97.99228186274</v>
      </c>
      <c r="F13" s="106"/>
    </row>
    <row r="14" spans="1:6" ht="14.25" thickBot="1" thickTop="1">
      <c r="A14" s="83" t="s">
        <v>298</v>
      </c>
      <c r="B14" s="72">
        <v>3246207</v>
      </c>
      <c r="C14" s="72">
        <v>3123397</v>
      </c>
      <c r="D14" s="71">
        <f t="shared" si="0"/>
        <v>96.2168155019073</v>
      </c>
      <c r="F14" s="106"/>
    </row>
    <row r="15" spans="1:6" ht="27" thickBot="1" thickTop="1">
      <c r="A15" s="83" t="s">
        <v>259</v>
      </c>
      <c r="B15" s="72">
        <v>7317332</v>
      </c>
      <c r="C15" s="72">
        <v>6446232</v>
      </c>
      <c r="D15" s="71">
        <f t="shared" si="0"/>
        <v>88.09538777248319</v>
      </c>
      <c r="F15" s="106"/>
    </row>
    <row r="16" spans="1:6" ht="14.25" thickBot="1" thickTop="1">
      <c r="A16" s="83" t="s">
        <v>260</v>
      </c>
      <c r="B16" s="72"/>
      <c r="C16" s="72"/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469434</v>
      </c>
      <c r="C17" s="72">
        <v>1241833</v>
      </c>
      <c r="D17" s="71">
        <f t="shared" si="0"/>
        <v>264.538358959939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155136</v>
      </c>
      <c r="C19" s="70">
        <f>SUM(C20:C24)</f>
        <v>225297</v>
      </c>
      <c r="D19" s="70">
        <f t="shared" si="0"/>
        <v>145.22547957920793</v>
      </c>
      <c r="F19" s="106"/>
    </row>
    <row r="20" spans="1:6" ht="14.25" thickBot="1" thickTop="1">
      <c r="A20" s="83" t="s">
        <v>161</v>
      </c>
      <c r="B20" s="72"/>
      <c r="C20" s="72"/>
      <c r="D20" s="71">
        <f t="shared" si="0"/>
        <v>0</v>
      </c>
      <c r="F20" s="106"/>
    </row>
    <row r="21" spans="1:6" ht="14.25" thickBot="1" thickTop="1">
      <c r="A21" s="83" t="s">
        <v>162</v>
      </c>
      <c r="B21" s="72"/>
      <c r="C21" s="72"/>
      <c r="D21" s="71">
        <f t="shared" si="0"/>
        <v>0</v>
      </c>
      <c r="F21" s="106"/>
    </row>
    <row r="22" spans="1:6" ht="14.25" thickBot="1" thickTop="1">
      <c r="A22" s="83" t="s">
        <v>261</v>
      </c>
      <c r="B22" s="72">
        <v>13643</v>
      </c>
      <c r="C22" s="72">
        <v>9765</v>
      </c>
      <c r="D22" s="71">
        <f t="shared" si="0"/>
        <v>71.5751667521806</v>
      </c>
      <c r="F22" s="106"/>
    </row>
    <row r="23" spans="1:6" ht="14.25" thickBot="1" thickTop="1">
      <c r="A23" s="83" t="s">
        <v>164</v>
      </c>
      <c r="B23" s="72">
        <v>140881</v>
      </c>
      <c r="C23" s="72">
        <v>215532</v>
      </c>
      <c r="D23" s="71">
        <f t="shared" si="0"/>
        <v>152.9886925845217</v>
      </c>
      <c r="F23" s="106"/>
    </row>
    <row r="24" spans="1:6" ht="14.25" thickBot="1" thickTop="1">
      <c r="A24" s="83" t="s">
        <v>262</v>
      </c>
      <c r="B24" s="72">
        <v>612</v>
      </c>
      <c r="C24" s="72"/>
      <c r="D24" s="71">
        <f t="shared" si="0"/>
        <v>0</v>
      </c>
      <c r="F24" s="106"/>
    </row>
    <row r="25" spans="1:6" ht="15.75" customHeight="1" thickBot="1" thickTop="1">
      <c r="A25" s="82" t="s">
        <v>297</v>
      </c>
      <c r="B25" s="72">
        <v>491574</v>
      </c>
      <c r="C25" s="72">
        <v>469850</v>
      </c>
      <c r="D25" s="70">
        <f t="shared" si="0"/>
        <v>95.58072640131496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5702155</v>
      </c>
      <c r="C27" s="70">
        <f>SUM(C28:C33)</f>
        <v>5583236</v>
      </c>
      <c r="D27" s="70">
        <f t="shared" si="0"/>
        <v>97.91449022343308</v>
      </c>
      <c r="F27" s="106"/>
    </row>
    <row r="28" spans="1:6" ht="14.25" thickBot="1" thickTop="1">
      <c r="A28" s="84" t="s">
        <v>166</v>
      </c>
      <c r="B28" s="72">
        <v>352195</v>
      </c>
      <c r="C28" s="72">
        <v>497731</v>
      </c>
      <c r="D28" s="71">
        <f t="shared" si="0"/>
        <v>141.32256278482092</v>
      </c>
      <c r="F28" s="106"/>
    </row>
    <row r="29" spans="1:6" ht="15.75" customHeight="1" thickBot="1" thickTop="1">
      <c r="A29" s="84" t="s">
        <v>167</v>
      </c>
      <c r="B29" s="72">
        <v>2740952</v>
      </c>
      <c r="C29" s="72">
        <v>2621676</v>
      </c>
      <c r="D29" s="71">
        <f t="shared" si="0"/>
        <v>95.64837326593096</v>
      </c>
      <c r="F29" s="106"/>
    </row>
    <row r="30" spans="1:6" ht="14.25" thickBot="1" thickTop="1">
      <c r="A30" s="84" t="s">
        <v>168</v>
      </c>
      <c r="B30" s="72">
        <v>264552</v>
      </c>
      <c r="C30" s="72">
        <v>229509</v>
      </c>
      <c r="D30" s="71">
        <f t="shared" si="0"/>
        <v>86.7538328948562</v>
      </c>
      <c r="F30" s="106"/>
    </row>
    <row r="31" spans="1:6" ht="14.25" thickBot="1" thickTop="1">
      <c r="A31" s="84" t="s">
        <v>169</v>
      </c>
      <c r="B31" s="72">
        <v>494112</v>
      </c>
      <c r="C31" s="72">
        <v>677897</v>
      </c>
      <c r="D31" s="71">
        <f t="shared" si="0"/>
        <v>137.19500841914382</v>
      </c>
      <c r="F31" s="106"/>
    </row>
    <row r="32" spans="1:6" ht="14.25" thickBot="1" thickTop="1">
      <c r="A32" s="84" t="s">
        <v>170</v>
      </c>
      <c r="B32" s="72">
        <v>1635743</v>
      </c>
      <c r="C32" s="72">
        <v>1291406</v>
      </c>
      <c r="D32" s="71">
        <f t="shared" si="0"/>
        <v>78.94919923239776</v>
      </c>
      <c r="F32" s="106"/>
    </row>
    <row r="33" spans="1:6" ht="14.25" thickBot="1" thickTop="1">
      <c r="A33" s="84" t="s">
        <v>302</v>
      </c>
      <c r="B33" s="72">
        <v>214601</v>
      </c>
      <c r="C33" s="72">
        <v>265017</v>
      </c>
      <c r="D33" s="71">
        <f t="shared" si="0"/>
        <v>123.49290077865433</v>
      </c>
      <c r="F33" s="106"/>
    </row>
    <row r="34" spans="1:6" ht="14.25" thickBot="1" thickTop="1">
      <c r="A34" s="85" t="s">
        <v>173</v>
      </c>
      <c r="B34" s="70">
        <f>B11+B27</f>
        <v>20020656</v>
      </c>
      <c r="C34" s="70">
        <f>C11+C27</f>
        <v>19883523</v>
      </c>
      <c r="D34" s="70">
        <f t="shared" si="0"/>
        <v>99.31504242418431</v>
      </c>
      <c r="F34" s="106"/>
    </row>
    <row r="35" spans="1:6" ht="14.25" thickBot="1" thickTop="1">
      <c r="A35" s="36" t="s">
        <v>171</v>
      </c>
      <c r="B35" s="72">
        <v>87003</v>
      </c>
      <c r="C35" s="72"/>
      <c r="D35" s="71">
        <f t="shared" si="0"/>
        <v>0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15651764</v>
      </c>
      <c r="C37" s="70">
        <f>(SUM(C38:C41))</f>
        <v>15861159</v>
      </c>
      <c r="D37" s="70">
        <f aca="true" t="shared" si="1" ref="D37:D57">IF(B37&lt;=0,0,C37/B37*100)</f>
        <v>101.33783642533838</v>
      </c>
      <c r="F37" s="106"/>
    </row>
    <row r="38" spans="1:6" ht="14.25" thickBot="1" thickTop="1">
      <c r="A38" s="83" t="s">
        <v>299</v>
      </c>
      <c r="B38" s="72">
        <v>6386189</v>
      </c>
      <c r="C38" s="72">
        <v>6386189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958389</v>
      </c>
      <c r="C39" s="72">
        <v>958389</v>
      </c>
      <c r="D39" s="71">
        <f t="shared" si="1"/>
        <v>100</v>
      </c>
      <c r="F39" s="106"/>
    </row>
    <row r="40" spans="1:6" ht="14.25" thickBot="1" thickTop="1">
      <c r="A40" s="83" t="s">
        <v>128</v>
      </c>
      <c r="B40" s="72">
        <v>8307186</v>
      </c>
      <c r="C40" s="72">
        <v>8516581</v>
      </c>
      <c r="D40" s="71">
        <f t="shared" si="1"/>
        <v>102.5206489899227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4368892</v>
      </c>
      <c r="C42" s="70">
        <f>C43+C51</f>
        <v>4022364</v>
      </c>
      <c r="D42" s="70">
        <f t="shared" si="1"/>
        <v>92.06828642136267</v>
      </c>
      <c r="F42" s="106"/>
    </row>
    <row r="43" spans="1:6" ht="14.25" thickBot="1" thickTop="1">
      <c r="A43" s="85" t="s">
        <v>178</v>
      </c>
      <c r="B43" s="70">
        <f>SUM(B44:B50)</f>
        <v>3539794</v>
      </c>
      <c r="C43" s="70">
        <f>SUM(C44:C50)</f>
        <v>3122612</v>
      </c>
      <c r="D43" s="70">
        <f t="shared" si="1"/>
        <v>88.21451191792517</v>
      </c>
      <c r="F43" s="106"/>
    </row>
    <row r="44" spans="1:6" ht="14.25" thickBot="1" thickTop="1">
      <c r="A44" s="83" t="s">
        <v>179</v>
      </c>
      <c r="B44" s="72">
        <v>2052615</v>
      </c>
      <c r="C44" s="72">
        <v>1326664</v>
      </c>
      <c r="D44" s="71">
        <f t="shared" si="1"/>
        <v>64.63287075267404</v>
      </c>
      <c r="F44" s="102"/>
    </row>
    <row r="45" spans="1:6" ht="14.25" thickBot="1" thickTop="1">
      <c r="A45" s="84" t="s">
        <v>266</v>
      </c>
      <c r="B45" s="72"/>
      <c r="C45" s="72"/>
      <c r="D45" s="71">
        <f t="shared" si="1"/>
        <v>0</v>
      </c>
      <c r="F45" s="102"/>
    </row>
    <row r="46" spans="1:6" ht="14.25" thickBot="1" thickTop="1">
      <c r="A46" s="84" t="s">
        <v>180</v>
      </c>
      <c r="B46" s="72">
        <v>18582</v>
      </c>
      <c r="C46" s="72">
        <v>66064</v>
      </c>
      <c r="D46" s="71">
        <f t="shared" si="1"/>
        <v>355.52685394467767</v>
      </c>
      <c r="F46" s="102"/>
    </row>
    <row r="47" spans="1:6" ht="14.25" thickBot="1" thickTop="1">
      <c r="A47" s="84" t="s">
        <v>181</v>
      </c>
      <c r="B47" s="72">
        <v>57901</v>
      </c>
      <c r="C47" s="72">
        <v>39569</v>
      </c>
      <c r="D47" s="71">
        <f t="shared" si="1"/>
        <v>68.33906150152848</v>
      </c>
      <c r="F47" s="102"/>
    </row>
    <row r="48" spans="1:4" ht="14.25" thickBot="1" thickTop="1">
      <c r="A48" s="84" t="s">
        <v>267</v>
      </c>
      <c r="B48" s="72">
        <v>593604</v>
      </c>
      <c r="C48" s="72">
        <v>492628</v>
      </c>
      <c r="D48" s="71">
        <f t="shared" si="1"/>
        <v>82.98933295597739</v>
      </c>
    </row>
    <row r="49" spans="1:4" ht="14.25" thickBot="1" thickTop="1">
      <c r="A49" s="84" t="s">
        <v>303</v>
      </c>
      <c r="B49" s="72">
        <v>817092</v>
      </c>
      <c r="C49" s="72">
        <f>1197688-1</f>
        <v>1197687</v>
      </c>
      <c r="D49" s="71">
        <f t="shared" si="1"/>
        <v>146.57921017461925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829098</v>
      </c>
      <c r="C51" s="70">
        <f>SUM(C52:C55)</f>
        <v>899752</v>
      </c>
      <c r="D51" s="70">
        <f t="shared" si="1"/>
        <v>108.52179115134761</v>
      </c>
    </row>
    <row r="52" spans="1:4" ht="17.25" customHeight="1" thickBot="1" thickTop="1">
      <c r="A52" s="84" t="s">
        <v>326</v>
      </c>
      <c r="B52" s="72"/>
      <c r="C52" s="72"/>
      <c r="D52" s="71">
        <f t="shared" si="1"/>
        <v>0</v>
      </c>
    </row>
    <row r="53" spans="1:4" ht="15.75" customHeight="1" thickBot="1" thickTop="1">
      <c r="A53" s="84" t="s">
        <v>183</v>
      </c>
      <c r="B53" s="72">
        <v>684457</v>
      </c>
      <c r="C53" s="72">
        <f>777820-1</f>
        <v>777819</v>
      </c>
      <c r="D53" s="71">
        <f t="shared" si="1"/>
        <v>113.64030172823128</v>
      </c>
    </row>
    <row r="54" spans="1:4" ht="14.25" thickBot="1" thickTop="1">
      <c r="A54" s="84" t="s">
        <v>215</v>
      </c>
      <c r="B54" s="72">
        <v>54264</v>
      </c>
      <c r="C54" s="72">
        <v>64281</v>
      </c>
      <c r="D54" s="71">
        <f t="shared" si="1"/>
        <v>118.45975232198143</v>
      </c>
    </row>
    <row r="55" spans="1:4" ht="14.25" thickBot="1" thickTop="1">
      <c r="A55" s="84" t="s">
        <v>301</v>
      </c>
      <c r="B55" s="72">
        <v>90377</v>
      </c>
      <c r="C55" s="72">
        <f>57651+1</f>
        <v>57652</v>
      </c>
      <c r="D55" s="71">
        <f t="shared" si="1"/>
        <v>63.79056618387422</v>
      </c>
    </row>
    <row r="56" spans="1:4" ht="14.25" thickBot="1" thickTop="1">
      <c r="A56" s="82" t="s">
        <v>265</v>
      </c>
      <c r="B56" s="70">
        <f>B37+B42</f>
        <v>20020656</v>
      </c>
      <c r="C56" s="70">
        <f>C37+C42</f>
        <v>19883523</v>
      </c>
      <c r="D56" s="70">
        <f t="shared" si="1"/>
        <v>99.31504242418431</v>
      </c>
    </row>
    <row r="57" spans="1:4" ht="14.25" thickBot="1" thickTop="1">
      <c r="A57" s="36" t="s">
        <v>185</v>
      </c>
      <c r="B57" s="72">
        <v>87003</v>
      </c>
      <c r="C57" s="72"/>
      <c r="D57" s="71">
        <f t="shared" si="1"/>
        <v>0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90" zoomScaleNormal="90" zoomScalePageLayoutView="0" workbookViewId="0" topLeftCell="A1">
      <selection activeCell="D44" sqref="D44"/>
    </sheetView>
  </sheetViews>
  <sheetFormatPr defaultColWidth="9.140625" defaultRowHeight="12.75"/>
  <cols>
    <col min="1" max="1" width="4.57421875" style="102" customWidth="1"/>
    <col min="2" max="2" width="61.7109375" style="102" customWidth="1"/>
    <col min="3" max="4" width="14.8515625" style="102" customWidth="1"/>
    <col min="5" max="5" width="9.57421875" style="102" bestFit="1" customWidth="1"/>
    <col min="6" max="16384" width="9.140625" style="102" customWidth="1"/>
  </cols>
  <sheetData>
    <row r="1" spans="1:5" ht="14.25" customHeight="1">
      <c r="A1" s="107"/>
      <c r="B1" s="108" t="s">
        <v>312</v>
      </c>
      <c r="C1" s="239" t="str">
        <f>'ФИ-Почетна'!$C$18</f>
        <v>Makedonski Telekom AD Skopje </v>
      </c>
      <c r="D1" s="239"/>
      <c r="E1" s="239"/>
    </row>
    <row r="2" spans="1:5" ht="12.75" customHeight="1">
      <c r="A2" s="107"/>
      <c r="B2" s="108" t="s">
        <v>320</v>
      </c>
      <c r="C2" s="96" t="str">
        <f>'ФИ-Почетна'!$C$22</f>
        <v>01.01 - 31.12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2021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45" t="s">
        <v>19</v>
      </c>
      <c r="C6" s="245"/>
      <c r="D6" s="245"/>
      <c r="E6" s="113"/>
    </row>
    <row r="7" spans="1:5" ht="12.75" customHeight="1">
      <c r="A7" s="107"/>
      <c r="B7" s="240" t="s">
        <v>379</v>
      </c>
      <c r="C7" s="240"/>
      <c r="D7" s="240"/>
      <c r="E7" s="113"/>
    </row>
    <row r="8" spans="1:5" ht="13.5" thickBot="1">
      <c r="A8" s="107"/>
      <c r="B8" s="107"/>
      <c r="C8" s="241" t="s">
        <v>24</v>
      </c>
      <c r="D8" s="241"/>
      <c r="E8" s="241"/>
    </row>
    <row r="9" spans="1:7" ht="30" customHeight="1" thickBot="1" thickTop="1">
      <c r="A9" s="243" t="s">
        <v>23</v>
      </c>
      <c r="B9" s="244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43"/>
      <c r="B10" s="244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11179974</v>
      </c>
      <c r="D11" s="70">
        <f>D12+D18+D19</f>
        <v>11297766</v>
      </c>
      <c r="E11" s="70">
        <f>IF(C11&lt;=0,0,D11/C11*100)</f>
        <v>101.05359815684723</v>
      </c>
      <c r="G11" s="106"/>
    </row>
    <row r="12" spans="1:7" ht="14.25" thickBot="1" thickTop="1">
      <c r="A12" s="69">
        <v>2</v>
      </c>
      <c r="B12" s="90" t="s">
        <v>0</v>
      </c>
      <c r="C12" s="71">
        <f>SUM(C13:C14)</f>
        <v>11085220</v>
      </c>
      <c r="D12" s="71">
        <f>SUM(D13:D14)</f>
        <v>11216512</v>
      </c>
      <c r="E12" s="71">
        <f aca="true" t="shared" si="0" ref="E12:E49">IF(C12&lt;=0,0,D12/C12*100)</f>
        <v>101.18438786059276</v>
      </c>
      <c r="G12" s="106"/>
    </row>
    <row r="13" spans="1:7" ht="14.25" thickBot="1" thickTop="1">
      <c r="A13" s="69" t="s">
        <v>245</v>
      </c>
      <c r="B13" s="90" t="s">
        <v>12</v>
      </c>
      <c r="C13" s="72">
        <v>10696879</v>
      </c>
      <c r="D13" s="72">
        <v>10715364</v>
      </c>
      <c r="E13" s="71">
        <f t="shared" si="0"/>
        <v>100.17280741419998</v>
      </c>
      <c r="G13" s="106"/>
    </row>
    <row r="14" spans="1:7" ht="14.25" thickBot="1" thickTop="1">
      <c r="A14" s="69" t="s">
        <v>246</v>
      </c>
      <c r="B14" s="90" t="s">
        <v>13</v>
      </c>
      <c r="C14" s="72">
        <v>388341</v>
      </c>
      <c r="D14" s="72">
        <v>501148</v>
      </c>
      <c r="E14" s="71">
        <f t="shared" si="0"/>
        <v>129.04843938703357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/>
      <c r="D16" s="72"/>
      <c r="E16" s="71">
        <f t="shared" si="0"/>
        <v>0</v>
      </c>
      <c r="G16" s="106"/>
    </row>
    <row r="17" spans="1:7" ht="27" thickBot="1" thickTop="1">
      <c r="A17" s="69">
        <v>5</v>
      </c>
      <c r="B17" s="90" t="s">
        <v>269</v>
      </c>
      <c r="C17" s="72"/>
      <c r="D17" s="72"/>
      <c r="E17" s="71">
        <f t="shared" si="0"/>
        <v>0</v>
      </c>
      <c r="G17" s="106"/>
    </row>
    <row r="18" spans="1:7" ht="14.25" thickBot="1" thickTop="1">
      <c r="A18" s="69">
        <v>6</v>
      </c>
      <c r="B18" s="90" t="s">
        <v>270</v>
      </c>
      <c r="C18" s="72"/>
      <c r="D18" s="72"/>
      <c r="E18" s="71">
        <f t="shared" si="0"/>
        <v>0</v>
      </c>
      <c r="G18" s="106"/>
    </row>
    <row r="19" spans="1:7" ht="14.25" thickBot="1" thickTop="1">
      <c r="A19" s="69">
        <v>7</v>
      </c>
      <c r="B19" s="91" t="s">
        <v>1</v>
      </c>
      <c r="C19" s="72">
        <v>94754</v>
      </c>
      <c r="D19" s="72">
        <v>81254</v>
      </c>
      <c r="E19" s="71">
        <f t="shared" si="0"/>
        <v>85.75258036600037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9551647</v>
      </c>
      <c r="D20" s="70">
        <f>SUM(D21:D31)</f>
        <v>9566618</v>
      </c>
      <c r="E20" s="70">
        <f t="shared" si="0"/>
        <v>100.15673736686459</v>
      </c>
      <c r="G20" s="106"/>
    </row>
    <row r="21" spans="1:7" ht="14.25" thickBot="1" thickTop="1">
      <c r="A21" s="69">
        <v>9</v>
      </c>
      <c r="B21" s="91" t="s">
        <v>248</v>
      </c>
      <c r="C21" s="72">
        <v>2255028</v>
      </c>
      <c r="D21" s="72">
        <v>1888922</v>
      </c>
      <c r="E21" s="71">
        <f t="shared" si="0"/>
        <v>83.76490225398531</v>
      </c>
      <c r="G21" s="106"/>
    </row>
    <row r="22" spans="1:7" ht="14.25" thickBot="1" thickTop="1">
      <c r="A22" s="69">
        <v>10</v>
      </c>
      <c r="B22" s="91" t="s">
        <v>273</v>
      </c>
      <c r="C22" s="72">
        <v>263980</v>
      </c>
      <c r="D22" s="72">
        <v>249350</v>
      </c>
      <c r="E22" s="71">
        <f t="shared" si="0"/>
        <v>94.4579134782938</v>
      </c>
      <c r="G22" s="106"/>
    </row>
    <row r="23" spans="1:7" ht="27" thickBot="1" thickTop="1">
      <c r="A23" s="69">
        <v>11</v>
      </c>
      <c r="B23" s="91" t="s">
        <v>274</v>
      </c>
      <c r="C23" s="72"/>
      <c r="D23" s="72"/>
      <c r="E23" s="71">
        <f t="shared" si="0"/>
        <v>0</v>
      </c>
      <c r="G23" s="106"/>
    </row>
    <row r="24" spans="1:7" ht="14.25" thickBot="1" thickTop="1">
      <c r="A24" s="69">
        <v>12</v>
      </c>
      <c r="B24" s="91" t="s">
        <v>275</v>
      </c>
      <c r="C24" s="72">
        <v>2255501</v>
      </c>
      <c r="D24" s="72">
        <v>2444483</v>
      </c>
      <c r="E24" s="71">
        <f t="shared" si="0"/>
        <v>108.3787149728597</v>
      </c>
      <c r="G24" s="106"/>
    </row>
    <row r="25" spans="1:7" ht="14.25" thickBot="1" thickTop="1">
      <c r="A25" s="69">
        <v>13</v>
      </c>
      <c r="B25" s="91" t="s">
        <v>276</v>
      </c>
      <c r="C25" s="72">
        <v>707015</v>
      </c>
      <c r="D25" s="72">
        <v>677472</v>
      </c>
      <c r="E25" s="71">
        <f t="shared" si="0"/>
        <v>95.82144650396384</v>
      </c>
      <c r="G25" s="106"/>
    </row>
    <row r="26" spans="1:7" ht="14.25" thickBot="1" thickTop="1">
      <c r="A26" s="69">
        <v>14</v>
      </c>
      <c r="B26" s="91" t="s">
        <v>2</v>
      </c>
      <c r="C26" s="72">
        <v>1011625</v>
      </c>
      <c r="D26" s="72">
        <v>984969</v>
      </c>
      <c r="E26" s="71">
        <f t="shared" si="0"/>
        <v>97.36503150871123</v>
      </c>
      <c r="G26" s="106"/>
    </row>
    <row r="27" spans="1:7" ht="14.25" thickBot="1" thickTop="1">
      <c r="A27" s="69">
        <v>15</v>
      </c>
      <c r="B27" s="90" t="s">
        <v>277</v>
      </c>
      <c r="C27" s="72">
        <v>2823591</v>
      </c>
      <c r="D27" s="72">
        <v>3039322</v>
      </c>
      <c r="E27" s="71">
        <f t="shared" si="0"/>
        <v>107.6403062624863</v>
      </c>
      <c r="G27" s="106"/>
    </row>
    <row r="28" spans="1:7" ht="27" thickBot="1" thickTop="1">
      <c r="A28" s="69">
        <v>16</v>
      </c>
      <c r="B28" s="91" t="s">
        <v>278</v>
      </c>
      <c r="C28" s="72"/>
      <c r="D28" s="72"/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180949</v>
      </c>
      <c r="D29" s="72">
        <v>217684</v>
      </c>
      <c r="E29" s="71">
        <f t="shared" si="0"/>
        <v>120.30130036640159</v>
      </c>
      <c r="G29" s="106"/>
    </row>
    <row r="30" spans="1:7" ht="14.25" thickBot="1" thickTop="1">
      <c r="A30" s="69">
        <v>18</v>
      </c>
      <c r="B30" s="91" t="s">
        <v>249</v>
      </c>
      <c r="C30" s="72">
        <v>30741</v>
      </c>
      <c r="D30" s="72">
        <v>62032</v>
      </c>
      <c r="E30" s="71">
        <f t="shared" si="0"/>
        <v>201.78914153736054</v>
      </c>
      <c r="G30" s="106"/>
    </row>
    <row r="31" spans="1:7" ht="14.25" thickBot="1" thickTop="1">
      <c r="A31" s="69">
        <v>19</v>
      </c>
      <c r="B31" s="90" t="s">
        <v>280</v>
      </c>
      <c r="C31" s="72">
        <v>23217</v>
      </c>
      <c r="D31" s="72">
        <v>2384</v>
      </c>
      <c r="E31" s="71">
        <f t="shared" si="0"/>
        <v>10.268337855881466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1628327</v>
      </c>
      <c r="D32" s="74">
        <f>D11-D20-D16+D17</f>
        <v>1731148</v>
      </c>
      <c r="E32" s="74">
        <f t="shared" si="0"/>
        <v>106.31451790702972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223045</v>
      </c>
      <c r="D33" s="74">
        <f>D34+D35+D36</f>
        <v>90297</v>
      </c>
      <c r="E33" s="70">
        <f t="shared" si="0"/>
        <v>40.48375888273667</v>
      </c>
      <c r="G33" s="106"/>
    </row>
    <row r="34" spans="1:7" ht="14.25" thickBot="1" thickTop="1">
      <c r="A34" s="69" t="s">
        <v>288</v>
      </c>
      <c r="B34" s="90" t="s">
        <v>250</v>
      </c>
      <c r="C34" s="72">
        <v>223045</v>
      </c>
      <c r="D34" s="72">
        <v>90297</v>
      </c>
      <c r="E34" s="71">
        <f t="shared" si="0"/>
        <v>40.48375888273667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69923</v>
      </c>
      <c r="D37" s="70">
        <f>D38+D39+D40</f>
        <v>57849</v>
      </c>
      <c r="E37" s="70">
        <f t="shared" si="0"/>
        <v>82.73243424910258</v>
      </c>
      <c r="G37" s="106"/>
    </row>
    <row r="38" spans="1:7" ht="14.25" thickBot="1" thickTop="1">
      <c r="A38" s="69" t="s">
        <v>291</v>
      </c>
      <c r="B38" s="90" t="s">
        <v>252</v>
      </c>
      <c r="C38" s="72">
        <v>62041</v>
      </c>
      <c r="D38" s="72">
        <v>57849</v>
      </c>
      <c r="E38" s="71">
        <f t="shared" si="0"/>
        <v>93.24317789848648</v>
      </c>
      <c r="G38" s="106"/>
    </row>
    <row r="39" spans="1:7" ht="14.25" thickBot="1" thickTop="1">
      <c r="A39" s="69" t="s">
        <v>292</v>
      </c>
      <c r="B39" s="90" t="s">
        <v>253</v>
      </c>
      <c r="C39" s="72">
        <v>7882</v>
      </c>
      <c r="D39" s="72"/>
      <c r="E39" s="71">
        <f t="shared" si="0"/>
        <v>0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1781449</v>
      </c>
      <c r="D41" s="70">
        <f>D32+D33-D37</f>
        <v>1763596</v>
      </c>
      <c r="E41" s="70">
        <f t="shared" si="0"/>
        <v>98.99783827659394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1781449</v>
      </c>
      <c r="D43" s="70">
        <f>D41+D42</f>
        <v>1763596</v>
      </c>
      <c r="E43" s="70">
        <f t="shared" si="0"/>
        <v>98.99783827659394</v>
      </c>
    </row>
    <row r="44" spans="1:5" ht="14.25" thickBot="1" thickTop="1">
      <c r="A44" s="69">
        <v>26</v>
      </c>
      <c r="B44" s="91" t="s">
        <v>5</v>
      </c>
      <c r="C44" s="72">
        <v>178278</v>
      </c>
      <c r="D44" s="72">
        <v>172303</v>
      </c>
      <c r="E44" s="71">
        <f t="shared" si="0"/>
        <v>96.64849280337451</v>
      </c>
    </row>
    <row r="45" spans="1:5" ht="14.25" thickBot="1" thickTop="1">
      <c r="A45" s="69">
        <v>27</v>
      </c>
      <c r="B45" s="92" t="s">
        <v>18</v>
      </c>
      <c r="C45" s="70">
        <f>C43-C44</f>
        <v>1603171</v>
      </c>
      <c r="D45" s="70">
        <f>D43-D44</f>
        <v>1591293</v>
      </c>
      <c r="E45" s="70">
        <f t="shared" si="0"/>
        <v>99.25909338429899</v>
      </c>
    </row>
    <row r="46" spans="1:5" ht="14.25" thickBot="1" thickTop="1">
      <c r="A46" s="69">
        <v>28</v>
      </c>
      <c r="B46" s="93" t="s">
        <v>6</v>
      </c>
      <c r="C46" s="72">
        <v>694708</v>
      </c>
      <c r="D46" s="72">
        <v>689560</v>
      </c>
      <c r="E46" s="71">
        <f t="shared" si="0"/>
        <v>99.25896923599555</v>
      </c>
    </row>
    <row r="47" spans="1:5" ht="27" thickBot="1" thickTop="1">
      <c r="A47" s="69">
        <v>29</v>
      </c>
      <c r="B47" s="92" t="s">
        <v>285</v>
      </c>
      <c r="C47" s="70">
        <f>C45-C46</f>
        <v>908463</v>
      </c>
      <c r="D47" s="70">
        <f>D45-D46</f>
        <v>901733</v>
      </c>
      <c r="E47" s="70">
        <f t="shared" si="0"/>
        <v>99.25918832137357</v>
      </c>
    </row>
    <row r="48" spans="1:5" ht="14.25" thickBot="1" thickTop="1">
      <c r="A48" s="69">
        <v>30</v>
      </c>
      <c r="B48" s="90" t="s">
        <v>286</v>
      </c>
      <c r="C48" s="72"/>
      <c r="D48" s="72"/>
      <c r="E48" s="71">
        <f t="shared" si="0"/>
        <v>0</v>
      </c>
    </row>
    <row r="49" spans="1:5" ht="14.25" thickBot="1" thickTop="1">
      <c r="A49" s="69">
        <v>31</v>
      </c>
      <c r="B49" s="92" t="s">
        <v>287</v>
      </c>
      <c r="C49" s="70">
        <f>C45+C48</f>
        <v>1603171</v>
      </c>
      <c r="D49" s="70">
        <f>D45+D48</f>
        <v>1591293</v>
      </c>
      <c r="E49" s="70">
        <f t="shared" si="0"/>
        <v>99.25909338429899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90" zoomScaleNormal="90" zoomScalePageLayoutView="0" workbookViewId="0" topLeftCell="A1">
      <selection activeCell="C37" sqref="C37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1" t="s">
        <v>312</v>
      </c>
      <c r="B1" s="248" t="str">
        <f>'ФИ-Почетна'!$C$18</f>
        <v>Makedonski Telekom AD Skopje </v>
      </c>
      <c r="C1" s="248"/>
      <c r="D1" s="248"/>
    </row>
    <row r="2" spans="1:7" s="7" customFormat="1" ht="12.75">
      <c r="A2" s="61" t="s">
        <v>320</v>
      </c>
      <c r="B2" s="62" t="str">
        <f>'ФИ-Почетна'!$C$22</f>
        <v>01.01 - 31.12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2021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7" t="s">
        <v>111</v>
      </c>
      <c r="B5" s="247"/>
      <c r="C5" s="247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46" t="s">
        <v>24</v>
      </c>
      <c r="D7" s="246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B10+SUM(B12:B28)</f>
        <v>4040499</v>
      </c>
      <c r="C9" s="33">
        <f>C10+SUM(C12:C28)</f>
        <v>3782279</v>
      </c>
      <c r="D9" s="33">
        <f>IF(B9&lt;=0,0,C9/B9*100)</f>
        <v>93.6092051996548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1603171</v>
      </c>
      <c r="C10" s="29">
        <v>1591293</v>
      </c>
      <c r="D10" s="117">
        <f>IF(B10&lt;=0,0,C10/B10*100)</f>
        <v>99.25909338429899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2844903</v>
      </c>
      <c r="C12" s="29">
        <v>3039322</v>
      </c>
      <c r="D12" s="117">
        <f aca="true" t="shared" si="0" ref="D12:D28">IF(B12&lt;=0,0,C12/B12*100)</f>
        <v>106.83394126267223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-137303</v>
      </c>
      <c r="C13" s="29">
        <v>71808</v>
      </c>
      <c r="D13" s="117">
        <f t="shared" si="0"/>
        <v>0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33112</v>
      </c>
      <c r="C14" s="29">
        <v>-145536</v>
      </c>
      <c r="D14" s="117">
        <f t="shared" si="0"/>
        <v>-439.52645566561966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-110136</v>
      </c>
      <c r="C15" s="29">
        <v>227768</v>
      </c>
      <c r="D15" s="117">
        <f t="shared" si="0"/>
        <v>0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5880</v>
      </c>
      <c r="C16" s="29">
        <v>-4535</v>
      </c>
      <c r="D16" s="117">
        <f t="shared" si="0"/>
        <v>-77.12585034013605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-3825</v>
      </c>
      <c r="C17" s="29">
        <v>-2164</v>
      </c>
      <c r="D17" s="117">
        <f t="shared" si="0"/>
        <v>0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31460</v>
      </c>
      <c r="C18" s="29">
        <v>-50416</v>
      </c>
      <c r="D18" s="117">
        <f t="shared" si="0"/>
        <v>-160.25429116338208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113720</v>
      </c>
      <c r="C19" s="29">
        <v>-840611</v>
      </c>
      <c r="D19" s="117">
        <f t="shared" si="0"/>
        <v>-739.1936334857545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1189</v>
      </c>
      <c r="C20" s="29">
        <v>1244</v>
      </c>
      <c r="D20" s="117">
        <f t="shared" si="0"/>
        <v>104.62573591253155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261270</v>
      </c>
      <c r="C21" s="29">
        <v>43061</v>
      </c>
      <c r="D21" s="117">
        <f t="shared" si="0"/>
        <v>16.481417690511734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-129023</v>
      </c>
      <c r="C22" s="29">
        <v>162252</v>
      </c>
      <c r="D22" s="117">
        <f t="shared" si="0"/>
        <v>0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-127324</v>
      </c>
      <c r="C23" s="29">
        <v>40825</v>
      </c>
      <c r="D23" s="117">
        <f t="shared" si="0"/>
        <v>0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>
        <v>-9015</v>
      </c>
      <c r="C24" s="29">
        <v>-9833</v>
      </c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-256313</v>
      </c>
      <c r="C25" s="29">
        <v>-177674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>
        <v>-6332</v>
      </c>
      <c r="C26" s="29">
        <v>-3521</v>
      </c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>
        <v>-74935</v>
      </c>
      <c r="C28" s="29">
        <v>-161004</v>
      </c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-1966442</v>
      </c>
      <c r="C29" s="33">
        <f>SUM(C30:C38)</f>
        <v>-2120218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-1520634</v>
      </c>
      <c r="C30" s="29">
        <v>-1964257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>
        <v>28439</v>
      </c>
      <c r="C31" s="29">
        <v>10684</v>
      </c>
      <c r="D31" s="117">
        <f aca="true" t="shared" si="1" ref="D31:D38">IF(B31&lt;=0,0,C31/B31*100)</f>
        <v>37.568128274552556</v>
      </c>
      <c r="E31" s="7"/>
      <c r="F31" s="7"/>
    </row>
    <row r="32" spans="1:6" ht="27" thickBot="1" thickTop="1">
      <c r="A32" s="24" t="s">
        <v>98</v>
      </c>
      <c r="B32" s="29"/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/>
      <c r="C33" s="29"/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/>
      <c r="C34" s="29"/>
      <c r="D34" s="117">
        <f t="shared" si="1"/>
        <v>0</v>
      </c>
      <c r="E34" s="7"/>
      <c r="F34" s="7"/>
    </row>
    <row r="35" spans="1:6" ht="27" thickBot="1" thickTop="1">
      <c r="A35" s="24" t="s">
        <v>100</v>
      </c>
      <c r="B35" s="29">
        <v>8238</v>
      </c>
      <c r="C35" s="29">
        <v>3877</v>
      </c>
      <c r="D35" s="117">
        <f t="shared" si="1"/>
        <v>47.06239378489925</v>
      </c>
      <c r="E35" s="7"/>
      <c r="F35" s="7"/>
    </row>
    <row r="36" spans="1:6" ht="14.25" thickBot="1" thickTop="1">
      <c r="A36" s="24" t="s">
        <v>101</v>
      </c>
      <c r="B36" s="29">
        <v>2612</v>
      </c>
      <c r="C36" s="29">
        <v>3430</v>
      </c>
      <c r="D36" s="117">
        <f t="shared" si="1"/>
        <v>131.3169984686064</v>
      </c>
      <c r="E36" s="7"/>
      <c r="F36" s="7"/>
    </row>
    <row r="37" spans="1:6" ht="14.25" thickBot="1" thickTop="1">
      <c r="A37" s="24" t="s">
        <v>102</v>
      </c>
      <c r="B37" s="29">
        <v>9015</v>
      </c>
      <c r="C37" s="29">
        <v>9833</v>
      </c>
      <c r="D37" s="117">
        <f t="shared" si="1"/>
        <v>109.07376594564614</v>
      </c>
      <c r="E37" s="7"/>
      <c r="F37" s="7"/>
    </row>
    <row r="38" spans="1:6" ht="14.25" thickBot="1" thickTop="1">
      <c r="A38" s="24" t="s">
        <v>103</v>
      </c>
      <c r="B38" s="29">
        <v>-494112</v>
      </c>
      <c r="C38" s="29">
        <v>-183785</v>
      </c>
      <c r="D38" s="117">
        <f t="shared" si="1"/>
        <v>0</v>
      </c>
      <c r="E38" s="7"/>
      <c r="F38" s="7"/>
    </row>
    <row r="39" spans="1:6" ht="14.25" thickBot="1" thickTop="1">
      <c r="A39" s="32" t="s">
        <v>104</v>
      </c>
      <c r="B39" s="33">
        <f>SUM(B40:B46)</f>
        <v>-1978036</v>
      </c>
      <c r="C39" s="33">
        <f>SUM(C40:C46)</f>
        <v>-2006398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 aca="true" t="shared" si="2" ref="D41:D49">IF(B41&lt;=0,0,C41/B41*100)</f>
        <v>0</v>
      </c>
      <c r="E41" s="7"/>
      <c r="F41" s="7"/>
    </row>
    <row r="42" spans="1:6" ht="27" thickBot="1" thickTop="1">
      <c r="A42" s="24" t="s">
        <v>109</v>
      </c>
      <c r="B42" s="29"/>
      <c r="C42" s="29"/>
      <c r="D42" s="117">
        <f t="shared" si="2"/>
        <v>0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-1327766</v>
      </c>
      <c r="C44" s="29">
        <v>-1381361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>
        <v>-650270</v>
      </c>
      <c r="C46" s="29">
        <v>-625037</v>
      </c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96021</v>
      </c>
      <c r="C47" s="33">
        <f>C9+C29+C39</f>
        <v>-344337</v>
      </c>
      <c r="D47" s="33">
        <f t="shared" si="2"/>
        <v>-358.6059299528228</v>
      </c>
      <c r="E47" s="7"/>
      <c r="F47" s="7"/>
    </row>
    <row r="48" spans="1:6" ht="14.25" thickBot="1" thickTop="1">
      <c r="A48" s="5" t="s">
        <v>60</v>
      </c>
      <c r="B48" s="29">
        <v>1539722</v>
      </c>
      <c r="C48" s="29">
        <v>1635743</v>
      </c>
      <c r="D48" s="117">
        <f t="shared" si="2"/>
        <v>106.23625563575763</v>
      </c>
      <c r="E48" s="7"/>
      <c r="F48" s="7"/>
    </row>
    <row r="49" spans="1:6" ht="14.25" thickBot="1" thickTop="1">
      <c r="A49" s="32" t="s">
        <v>226</v>
      </c>
      <c r="B49" s="33">
        <f>B47+B48</f>
        <v>1635743</v>
      </c>
      <c r="C49" s="33">
        <f>C47+C48</f>
        <v>1291406</v>
      </c>
      <c r="D49" s="33">
        <f t="shared" si="2"/>
        <v>78.94919923239776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selection activeCell="E33" sqref="E33:E35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1" t="s">
        <v>312</v>
      </c>
      <c r="B1" s="248" t="str">
        <f>'ФИ-Почетна'!$C$18</f>
        <v>Makedonski Telekom AD Skopje </v>
      </c>
      <c r="C1" s="256"/>
      <c r="D1" s="256"/>
      <c r="E1" s="34"/>
      <c r="F1" s="251"/>
      <c r="G1" s="251"/>
    </row>
    <row r="2" spans="1:7" ht="12.75" customHeight="1">
      <c r="A2" s="61" t="s">
        <v>320</v>
      </c>
      <c r="B2" s="62" t="str">
        <f>'ФИ-Почетна'!$C$22</f>
        <v>01.01 - 31.12</v>
      </c>
      <c r="C2" s="63"/>
      <c r="D2" s="64"/>
      <c r="E2" s="30"/>
      <c r="F2" s="252"/>
      <c r="G2" s="252"/>
    </row>
    <row r="3" spans="1:7" ht="12.75" customHeight="1">
      <c r="A3" s="65" t="s">
        <v>317</v>
      </c>
      <c r="B3" s="66">
        <f>'ФИ-Почетна'!$C$23</f>
        <v>2021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50" t="s">
        <v>135</v>
      </c>
      <c r="B5" s="250"/>
      <c r="C5" s="250"/>
      <c r="D5" s="250"/>
      <c r="E5" s="250"/>
      <c r="F5" s="250"/>
      <c r="G5" s="250"/>
    </row>
    <row r="6" spans="1:7" ht="21" customHeight="1">
      <c r="A6" s="6"/>
      <c r="B6" s="31"/>
      <c r="C6" s="31"/>
      <c r="D6" s="31"/>
      <c r="E6" s="255" t="s">
        <v>24</v>
      </c>
      <c r="F6" s="255"/>
      <c r="G6" s="255"/>
    </row>
    <row r="7" spans="1:7" ht="18" customHeight="1">
      <c r="A7" s="253" t="s">
        <v>134</v>
      </c>
      <c r="B7" s="254" t="s">
        <v>227</v>
      </c>
      <c r="C7" s="254"/>
      <c r="D7" s="254"/>
      <c r="E7" s="254"/>
      <c r="F7" s="249" t="s">
        <v>6</v>
      </c>
      <c r="G7" s="249" t="s">
        <v>129</v>
      </c>
    </row>
    <row r="8" spans="1:7" s="16" customFormat="1" ht="36">
      <c r="A8" s="253"/>
      <c r="B8" s="17" t="s">
        <v>175</v>
      </c>
      <c r="C8" s="17" t="s">
        <v>127</v>
      </c>
      <c r="D8" s="17" t="s">
        <v>228</v>
      </c>
      <c r="E8" s="17" t="s">
        <v>128</v>
      </c>
      <c r="F8" s="249"/>
      <c r="G8" s="249"/>
    </row>
    <row r="9" spans="1:7" ht="12.75">
      <c r="A9" s="205" t="s">
        <v>113</v>
      </c>
      <c r="B9" s="25">
        <v>5845530</v>
      </c>
      <c r="C9" s="25">
        <v>540659</v>
      </c>
      <c r="D9" s="25">
        <v>958389</v>
      </c>
      <c r="E9" s="25">
        <v>8032402</v>
      </c>
      <c r="F9" s="25"/>
      <c r="G9" s="18">
        <f aca="true" t="shared" si="0" ref="G9:G27">SUM(B9:F9)</f>
        <v>15376980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1603171</v>
      </c>
      <c r="F14" s="26"/>
      <c r="G14" s="18">
        <f t="shared" si="0"/>
        <v>1603171</v>
      </c>
    </row>
    <row r="15" spans="1:7" ht="12.75">
      <c r="A15" s="206" t="s">
        <v>119</v>
      </c>
      <c r="B15" s="26"/>
      <c r="C15" s="26"/>
      <c r="D15" s="26"/>
      <c r="E15" s="26"/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-1328387</v>
      </c>
      <c r="F16" s="26"/>
      <c r="G16" s="18">
        <f t="shared" si="0"/>
        <v>-1328387</v>
      </c>
    </row>
    <row r="17" spans="1:7" ht="25.5">
      <c r="A17" s="206" t="s">
        <v>131</v>
      </c>
      <c r="B17" s="26"/>
      <c r="C17" s="26"/>
      <c r="D17" s="26"/>
      <c r="E17" s="26"/>
      <c r="F17" s="26"/>
      <c r="G17" s="18">
        <f t="shared" si="0"/>
        <v>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5.5">
      <c r="A20" s="206" t="s">
        <v>120</v>
      </c>
      <c r="B20" s="26"/>
      <c r="C20" s="26"/>
      <c r="D20" s="26"/>
      <c r="E20" s="26"/>
      <c r="F20" s="26"/>
      <c r="G20" s="18">
        <f t="shared" si="0"/>
        <v>0</v>
      </c>
    </row>
    <row r="21" spans="1:7" ht="25.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5.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/>
      <c r="E27" s="27"/>
      <c r="F27" s="27"/>
      <c r="G27" s="18">
        <f t="shared" si="0"/>
        <v>0</v>
      </c>
    </row>
    <row r="28" spans="1:7" ht="14.25" thickBot="1" thickTop="1">
      <c r="A28" s="208" t="s">
        <v>132</v>
      </c>
      <c r="B28" s="21">
        <f aca="true" t="shared" si="1" ref="B28:G28">SUM(B9:B27)</f>
        <v>5845530</v>
      </c>
      <c r="C28" s="21">
        <f t="shared" si="1"/>
        <v>540659</v>
      </c>
      <c r="D28" s="21">
        <f t="shared" si="1"/>
        <v>958389</v>
      </c>
      <c r="E28" s="21">
        <f t="shared" si="1"/>
        <v>8307186</v>
      </c>
      <c r="F28" s="21">
        <f t="shared" si="1"/>
        <v>0</v>
      </c>
      <c r="G28" s="21">
        <f t="shared" si="1"/>
        <v>15651764</v>
      </c>
    </row>
    <row r="29" spans="1:7" ht="13.5" thickTop="1">
      <c r="A29" s="209" t="s">
        <v>118</v>
      </c>
      <c r="B29" s="210"/>
      <c r="C29" s="211"/>
      <c r="D29" s="211"/>
      <c r="E29" s="212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13"/>
      <c r="C30" s="26"/>
      <c r="D30" s="26"/>
      <c r="E30" s="214"/>
      <c r="F30" s="26"/>
      <c r="G30" s="20">
        <f t="shared" si="2"/>
        <v>0</v>
      </c>
    </row>
    <row r="31" spans="1:7" ht="12.75">
      <c r="A31" s="206" t="s">
        <v>115</v>
      </c>
      <c r="B31" s="213"/>
      <c r="C31" s="26"/>
      <c r="D31" s="26"/>
      <c r="E31" s="214"/>
      <c r="F31" s="26"/>
      <c r="G31" s="20">
        <f t="shared" si="2"/>
        <v>0</v>
      </c>
    </row>
    <row r="32" spans="1:7" ht="12.75">
      <c r="A32" s="206" t="s">
        <v>116</v>
      </c>
      <c r="B32" s="213"/>
      <c r="C32" s="26"/>
      <c r="D32" s="26"/>
      <c r="E32" s="214"/>
      <c r="F32" s="26"/>
      <c r="G32" s="20">
        <f t="shared" si="2"/>
        <v>0</v>
      </c>
    </row>
    <row r="33" spans="1:7" ht="12.75">
      <c r="A33" s="206" t="s">
        <v>117</v>
      </c>
      <c r="B33" s="213"/>
      <c r="C33" s="26"/>
      <c r="D33" s="26"/>
      <c r="E33" s="214">
        <v>1591293</v>
      </c>
      <c r="F33" s="26"/>
      <c r="G33" s="20">
        <f t="shared" si="2"/>
        <v>1591293</v>
      </c>
    </row>
    <row r="34" spans="1:7" ht="12.75">
      <c r="A34" s="206" t="s">
        <v>119</v>
      </c>
      <c r="B34" s="213"/>
      <c r="C34" s="26"/>
      <c r="D34" s="26"/>
      <c r="E34" s="214"/>
      <c r="F34" s="26"/>
      <c r="G34" s="20">
        <f t="shared" si="2"/>
        <v>0</v>
      </c>
    </row>
    <row r="35" spans="1:7" ht="25.5">
      <c r="A35" s="206" t="s">
        <v>229</v>
      </c>
      <c r="B35" s="213"/>
      <c r="C35" s="26"/>
      <c r="D35" s="26"/>
      <c r="E35" s="214">
        <v>-1381898</v>
      </c>
      <c r="F35" s="26"/>
      <c r="G35" s="20">
        <f t="shared" si="2"/>
        <v>-1381898</v>
      </c>
    </row>
    <row r="36" spans="1:7" ht="25.5">
      <c r="A36" s="206" t="s">
        <v>131</v>
      </c>
      <c r="B36" s="213"/>
      <c r="C36" s="26"/>
      <c r="D36" s="26"/>
      <c r="E36" s="214"/>
      <c r="F36" s="26"/>
      <c r="G36" s="20">
        <f t="shared" si="2"/>
        <v>0</v>
      </c>
    </row>
    <row r="37" spans="1:7" ht="12.75">
      <c r="A37" s="206" t="s">
        <v>241</v>
      </c>
      <c r="B37" s="213"/>
      <c r="C37" s="26"/>
      <c r="D37" s="26"/>
      <c r="E37" s="214"/>
      <c r="F37" s="26"/>
      <c r="G37" s="20">
        <f t="shared" si="2"/>
        <v>0</v>
      </c>
    </row>
    <row r="38" spans="1:7" ht="12.75">
      <c r="A38" s="206" t="s">
        <v>130</v>
      </c>
      <c r="B38" s="213"/>
      <c r="C38" s="26"/>
      <c r="D38" s="26"/>
      <c r="E38" s="214"/>
      <c r="F38" s="26"/>
      <c r="G38" s="20">
        <f t="shared" si="2"/>
        <v>0</v>
      </c>
    </row>
    <row r="39" spans="1:7" ht="25.5">
      <c r="A39" s="206" t="s">
        <v>120</v>
      </c>
      <c r="B39" s="213"/>
      <c r="C39" s="26"/>
      <c r="D39" s="26"/>
      <c r="E39" s="214"/>
      <c r="F39" s="26"/>
      <c r="G39" s="20">
        <f t="shared" si="2"/>
        <v>0</v>
      </c>
    </row>
    <row r="40" spans="1:7" ht="25.5">
      <c r="A40" s="206" t="s">
        <v>121</v>
      </c>
      <c r="B40" s="213"/>
      <c r="C40" s="26"/>
      <c r="D40" s="26"/>
      <c r="E40" s="214"/>
      <c r="F40" s="26"/>
      <c r="G40" s="20">
        <f t="shared" si="2"/>
        <v>0</v>
      </c>
    </row>
    <row r="41" spans="1:7" ht="25.5">
      <c r="A41" s="206" t="s">
        <v>122</v>
      </c>
      <c r="B41" s="213"/>
      <c r="C41" s="26"/>
      <c r="D41" s="26"/>
      <c r="E41" s="214"/>
      <c r="F41" s="26"/>
      <c r="G41" s="20">
        <f t="shared" si="2"/>
        <v>0</v>
      </c>
    </row>
    <row r="42" spans="1:7" ht="12.75">
      <c r="A42" s="206" t="s">
        <v>6</v>
      </c>
      <c r="B42" s="213"/>
      <c r="C42" s="26"/>
      <c r="D42" s="26"/>
      <c r="E42" s="214"/>
      <c r="F42" s="26"/>
      <c r="G42" s="20">
        <f t="shared" si="2"/>
        <v>0</v>
      </c>
    </row>
    <row r="43" spans="1:7" ht="12.75">
      <c r="A43" s="206" t="s">
        <v>125</v>
      </c>
      <c r="B43" s="213"/>
      <c r="C43" s="26"/>
      <c r="D43" s="26"/>
      <c r="E43" s="214"/>
      <c r="F43" s="26"/>
      <c r="G43" s="20">
        <f t="shared" si="2"/>
        <v>0</v>
      </c>
    </row>
    <row r="44" spans="1:7" ht="12.75">
      <c r="A44" s="206" t="s">
        <v>123</v>
      </c>
      <c r="B44" s="213"/>
      <c r="C44" s="26"/>
      <c r="D44" s="26"/>
      <c r="E44" s="214"/>
      <c r="F44" s="26"/>
      <c r="G44" s="20">
        <f t="shared" si="2"/>
        <v>0</v>
      </c>
    </row>
    <row r="45" spans="1:7" ht="12.75">
      <c r="A45" s="206" t="s">
        <v>124</v>
      </c>
      <c r="B45" s="213"/>
      <c r="C45" s="26"/>
      <c r="D45" s="26"/>
      <c r="E45" s="214"/>
      <c r="F45" s="26"/>
      <c r="G45" s="20">
        <f t="shared" si="2"/>
        <v>0</v>
      </c>
    </row>
    <row r="46" spans="1:7" ht="15.75" customHeight="1" thickBot="1">
      <c r="A46" s="207" t="s">
        <v>126</v>
      </c>
      <c r="B46" s="215"/>
      <c r="C46" s="27"/>
      <c r="D46" s="27"/>
      <c r="E46" s="216"/>
      <c r="F46" s="27"/>
      <c r="G46" s="20">
        <f t="shared" si="2"/>
        <v>0</v>
      </c>
    </row>
    <row r="47" spans="1:7" ht="14.25" thickBot="1" thickTop="1">
      <c r="A47" s="208" t="s">
        <v>133</v>
      </c>
      <c r="B47" s="19">
        <f aca="true" t="shared" si="3" ref="B47:G47">SUM(B28:B46)</f>
        <v>5845530</v>
      </c>
      <c r="C47" s="19">
        <f t="shared" si="3"/>
        <v>540659</v>
      </c>
      <c r="D47" s="19">
        <f t="shared" si="3"/>
        <v>958389</v>
      </c>
      <c r="E47" s="19">
        <f t="shared" si="3"/>
        <v>8516581</v>
      </c>
      <c r="F47" s="19">
        <f t="shared" si="3"/>
        <v>0</v>
      </c>
      <c r="G47" s="19">
        <f t="shared" si="3"/>
        <v>15861159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zoomScale="90" zoomScaleNormal="90"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95" customWidth="1"/>
    <col min="2" max="3" width="19.2812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28</v>
      </c>
      <c r="B1" s="239" t="str">
        <f>'ФИ-Почетна'!$C$18</f>
        <v>Makedonski Telekom AD Skopje </v>
      </c>
      <c r="C1" s="257"/>
      <c r="D1" s="257"/>
    </row>
    <row r="2" spans="1:4" ht="12.75">
      <c r="A2" s="94" t="s">
        <v>30</v>
      </c>
      <c r="B2" s="120" t="str">
        <f>'ФИ-Почетна'!$C$22</f>
        <v>01.01 - 31.12</v>
      </c>
      <c r="C2" s="99" t="s">
        <v>327</v>
      </c>
      <c r="D2" s="98">
        <f>'ФИ-Почетна'!$C$23</f>
        <v>2021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42" t="s">
        <v>186</v>
      </c>
      <c r="B4" s="242"/>
      <c r="C4" s="242"/>
      <c r="D4" s="242"/>
    </row>
    <row r="5" spans="1:4" ht="14.25" customHeight="1" thickBot="1">
      <c r="A5" s="101"/>
      <c r="B5" s="101"/>
      <c r="C5" s="258" t="s">
        <v>35</v>
      </c>
      <c r="D5" s="258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14318501</v>
      </c>
      <c r="C8" s="125">
        <f>'Биланс на состојба'!C11</f>
        <v>14300287</v>
      </c>
      <c r="D8" s="125">
        <f>'Биланс на состојба'!D11</f>
        <v>99.87279394679652</v>
      </c>
    </row>
    <row r="9" spans="1:4" ht="14.25" thickBot="1" thickTop="1">
      <c r="A9" s="126" t="s">
        <v>189</v>
      </c>
      <c r="B9" s="127">
        <f>'Биланс на состојба'!B12</f>
        <v>2638818</v>
      </c>
      <c r="C9" s="127">
        <f>'Биланс на состојба'!C12</f>
        <v>2793678</v>
      </c>
      <c r="D9" s="125">
        <f>'Биланс на состојба'!D12</f>
        <v>105.86853659479358</v>
      </c>
    </row>
    <row r="10" spans="1:4" ht="14.25" thickBot="1" thickTop="1">
      <c r="A10" s="124" t="s">
        <v>190</v>
      </c>
      <c r="B10" s="125">
        <f>'Биланс на состојба'!B13</f>
        <v>11032973</v>
      </c>
      <c r="C10" s="125">
        <f>'Биланс на состојба'!C13</f>
        <v>10811462</v>
      </c>
      <c r="D10" s="125">
        <f>'Биланс на состојба'!D13</f>
        <v>97.99228186274</v>
      </c>
    </row>
    <row r="11" spans="1:4" ht="14.25" thickBot="1" thickTop="1">
      <c r="A11" s="128" t="s">
        <v>328</v>
      </c>
      <c r="B11" s="127">
        <f>'Биланс на состојба'!B14</f>
        <v>3246207</v>
      </c>
      <c r="C11" s="127">
        <f>'Биланс на состојба'!C14</f>
        <v>3123397</v>
      </c>
      <c r="D11" s="129">
        <f>'Биланс на состојба'!D14</f>
        <v>96.2168155019073</v>
      </c>
    </row>
    <row r="12" spans="1:4" ht="14.25" thickBot="1" thickTop="1">
      <c r="A12" s="128" t="s">
        <v>329</v>
      </c>
      <c r="B12" s="127">
        <f>'Биланс на состојба'!B15</f>
        <v>7317332</v>
      </c>
      <c r="C12" s="127">
        <f>'Биланс на состојба'!C15</f>
        <v>6446232</v>
      </c>
      <c r="D12" s="129">
        <f>'Биланс на состојба'!D15</f>
        <v>88.09538777248319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469434</v>
      </c>
      <c r="C14" s="127">
        <f>'Биланс на состојба'!C17</f>
        <v>1241833</v>
      </c>
      <c r="D14" s="129">
        <f>'Биланс на состојба'!D17</f>
        <v>264.538358959939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155136</v>
      </c>
      <c r="C16" s="125">
        <f>'Биланс на состојба'!C19</f>
        <v>225297</v>
      </c>
      <c r="D16" s="125">
        <f>'Биланс на состојба'!D19</f>
        <v>145.22547957920793</v>
      </c>
    </row>
    <row r="17" spans="1:4" ht="14.25" thickBot="1" thickTop="1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Bot="1" thickTop="1">
      <c r="A18" s="128" t="s">
        <v>192</v>
      </c>
      <c r="B18" s="127">
        <f>'Биланс на состојба'!B21</f>
        <v>0</v>
      </c>
      <c r="C18" s="127">
        <f>'Биланс на состојба'!C21</f>
        <v>0</v>
      </c>
      <c r="D18" s="129">
        <f>'Биланс на состојба'!D21</f>
        <v>0</v>
      </c>
    </row>
    <row r="19" spans="1:4" ht="14.25" thickBot="1" thickTop="1">
      <c r="A19" s="131" t="s">
        <v>334</v>
      </c>
      <c r="B19" s="127">
        <f>'Биланс на состојба'!B22</f>
        <v>13643</v>
      </c>
      <c r="C19" s="127">
        <f>'Биланс на состојба'!C22</f>
        <v>9765</v>
      </c>
      <c r="D19" s="129">
        <f>'Биланс на состојба'!D22</f>
        <v>71.5751667521806</v>
      </c>
    </row>
    <row r="20" spans="1:4" ht="14.25" thickBot="1" thickTop="1">
      <c r="A20" s="131" t="s">
        <v>335</v>
      </c>
      <c r="B20" s="127">
        <f>'Биланс на состојба'!B23</f>
        <v>140881</v>
      </c>
      <c r="C20" s="127">
        <f>'Биланс на состојба'!C23</f>
        <v>215532</v>
      </c>
      <c r="D20" s="129">
        <f>'Биланс на состојба'!D23</f>
        <v>152.9886925845217</v>
      </c>
    </row>
    <row r="21" spans="1:4" ht="14.25" thickBot="1" thickTop="1">
      <c r="A21" s="131" t="s">
        <v>336</v>
      </c>
      <c r="B21" s="127">
        <f>'Биланс на состојба'!B24</f>
        <v>612</v>
      </c>
      <c r="C21" s="127">
        <f>'Биланс на состојба'!C24</f>
        <v>0</v>
      </c>
      <c r="D21" s="129">
        <f>'Биланс на состојба'!D24</f>
        <v>0</v>
      </c>
    </row>
    <row r="22" spans="1:4" s="130" customFormat="1" ht="14.25" thickBot="1" thickTop="1">
      <c r="A22" s="124" t="s">
        <v>193</v>
      </c>
      <c r="B22" s="125">
        <f>'Биланс на состојба'!B25</f>
        <v>491574</v>
      </c>
      <c r="C22" s="125">
        <f>'Биланс на состојба'!C25</f>
        <v>469850</v>
      </c>
      <c r="D22" s="125">
        <f>'Биланс на состојба'!D25</f>
        <v>95.58072640131496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5702155</v>
      </c>
      <c r="C24" s="127">
        <f>'Биланс на состојба'!C27</f>
        <v>5583236</v>
      </c>
      <c r="D24" s="125">
        <f>'Биланс на состојба'!D27</f>
        <v>97.91449022343308</v>
      </c>
    </row>
    <row r="25" spans="1:4" ht="14.25" thickBot="1" thickTop="1">
      <c r="A25" s="126" t="s">
        <v>196</v>
      </c>
      <c r="B25" s="125">
        <f>'Биланс на состојба'!B28</f>
        <v>352195</v>
      </c>
      <c r="C25" s="125">
        <f>'Биланс на состојба'!C28</f>
        <v>497731</v>
      </c>
      <c r="D25" s="129">
        <f>'Биланс на состојба'!D28</f>
        <v>141.32256278482092</v>
      </c>
    </row>
    <row r="26" spans="1:4" ht="14.25" thickBot="1" thickTop="1">
      <c r="A26" s="128" t="s">
        <v>197</v>
      </c>
      <c r="B26" s="127">
        <f>'Биланс на состојба'!B29</f>
        <v>2740952</v>
      </c>
      <c r="C26" s="127">
        <f>'Биланс на состојба'!C29</f>
        <v>2621676</v>
      </c>
      <c r="D26" s="129">
        <f>'Биланс на состојба'!D29</f>
        <v>95.64837326593096</v>
      </c>
    </row>
    <row r="27" spans="1:4" ht="14.25" thickBot="1" thickTop="1">
      <c r="A27" s="128" t="s">
        <v>337</v>
      </c>
      <c r="B27" s="127">
        <f>'Биланс на состојба'!B30</f>
        <v>264552</v>
      </c>
      <c r="C27" s="127">
        <f>'Биланс на состојба'!C30</f>
        <v>229509</v>
      </c>
      <c r="D27" s="129">
        <f>'Биланс на состојба'!D30</f>
        <v>86.7538328948562</v>
      </c>
    </row>
    <row r="28" spans="1:4" ht="14.25" thickBot="1" thickTop="1">
      <c r="A28" s="128" t="s">
        <v>198</v>
      </c>
      <c r="B28" s="127">
        <f>'Биланс на состојба'!B31</f>
        <v>494112</v>
      </c>
      <c r="C28" s="127">
        <f>'Биланс на состојба'!C31</f>
        <v>677897</v>
      </c>
      <c r="D28" s="129">
        <f>'Биланс на состојба'!D31</f>
        <v>137.19500841914382</v>
      </c>
    </row>
    <row r="29" spans="1:4" ht="14.25" thickBot="1" thickTop="1">
      <c r="A29" s="126" t="s">
        <v>199</v>
      </c>
      <c r="B29" s="127">
        <f>'Биланс на состојба'!B32</f>
        <v>1635743</v>
      </c>
      <c r="C29" s="127">
        <f>'Биланс на состојба'!C32</f>
        <v>1291406</v>
      </c>
      <c r="D29" s="129">
        <f>'Биланс на состојба'!D32</f>
        <v>78.94919923239776</v>
      </c>
    </row>
    <row r="30" spans="1:4" ht="14.25" thickBot="1" thickTop="1">
      <c r="A30" s="126" t="s">
        <v>338</v>
      </c>
      <c r="B30" s="127">
        <f>'Биланс на состојба'!B33</f>
        <v>214601</v>
      </c>
      <c r="C30" s="127">
        <f>'Биланс на состојба'!C33</f>
        <v>265017</v>
      </c>
      <c r="D30" s="129">
        <f>'Биланс на состојба'!D33</f>
        <v>123.49290077865433</v>
      </c>
    </row>
    <row r="31" spans="1:4" ht="14.25" thickBot="1" thickTop="1">
      <c r="A31" s="132" t="s">
        <v>200</v>
      </c>
      <c r="B31" s="125">
        <f>'Биланс на состојба'!B34</f>
        <v>20020656</v>
      </c>
      <c r="C31" s="125">
        <f>'Биланс на состојба'!C34</f>
        <v>19883523</v>
      </c>
      <c r="D31" s="125">
        <f>'Биланс на состојба'!D34</f>
        <v>99.31504242418431</v>
      </c>
    </row>
    <row r="32" spans="1:4" ht="14.25" thickBot="1" thickTop="1">
      <c r="A32" s="126" t="s">
        <v>201</v>
      </c>
      <c r="B32" s="129">
        <f>'Биланс на состојба'!B35</f>
        <v>87003</v>
      </c>
      <c r="C32" s="129">
        <f>'Биланс на состојба'!C35</f>
        <v>0</v>
      </c>
      <c r="D32" s="129">
        <f>'Биланс на состојба'!D35</f>
        <v>0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15651764</v>
      </c>
      <c r="C34" s="125">
        <f>'Биланс на состојба'!C37</f>
        <v>15861159</v>
      </c>
      <c r="D34" s="125">
        <f>'Биланс на состојба'!D37</f>
        <v>101.33783642533838</v>
      </c>
    </row>
    <row r="35" spans="1:4" ht="14.25" thickBot="1" thickTop="1">
      <c r="A35" s="136" t="s">
        <v>339</v>
      </c>
      <c r="B35" s="127">
        <f>'Биланс на состојба'!B38</f>
        <v>6386189</v>
      </c>
      <c r="C35" s="127">
        <f>'Биланс на состојба'!C38</f>
        <v>6386189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958389</v>
      </c>
      <c r="C36" s="127">
        <f>'Биланс на состојба'!C39</f>
        <v>958389</v>
      </c>
      <c r="D36" s="129">
        <f>'Биланс на состојба'!D39</f>
        <v>100</v>
      </c>
    </row>
    <row r="37" spans="1:4" ht="14.25" thickBot="1" thickTop="1">
      <c r="A37" s="126" t="s">
        <v>205</v>
      </c>
      <c r="B37" s="127">
        <f>'Биланс на состојба'!B40</f>
        <v>8307186</v>
      </c>
      <c r="C37" s="127">
        <f>'Биланс на состојба'!C40</f>
        <v>8516581</v>
      </c>
      <c r="D37" s="129">
        <f>'Биланс на состојба'!D40</f>
        <v>102.5206489899227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4368892</v>
      </c>
      <c r="C39" s="125">
        <f>'Биланс на состојба'!C42</f>
        <v>4022364</v>
      </c>
      <c r="D39" s="125">
        <f>'Биланс на состојба'!D42</f>
        <v>92.06828642136267</v>
      </c>
    </row>
    <row r="40" spans="1:4" ht="14.25" thickBot="1" thickTop="1">
      <c r="A40" s="132" t="s">
        <v>208</v>
      </c>
      <c r="B40" s="125">
        <f>'Биланс на состојба'!B43</f>
        <v>3539794</v>
      </c>
      <c r="C40" s="125">
        <f>'Биланс на состојба'!C43</f>
        <v>3122612</v>
      </c>
      <c r="D40" s="125">
        <f>'Биланс на состојба'!D43</f>
        <v>88.21451191792517</v>
      </c>
    </row>
    <row r="41" spans="1:4" ht="14.25" thickBot="1" thickTop="1">
      <c r="A41" s="126" t="s">
        <v>209</v>
      </c>
      <c r="B41" s="127">
        <f>'Биланс на состојба'!B44</f>
        <v>2052615</v>
      </c>
      <c r="C41" s="127">
        <f>'Биланс на состојба'!C44</f>
        <v>1326664</v>
      </c>
      <c r="D41" s="129">
        <f>'Биланс на состојба'!D44</f>
        <v>64.63287075267404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18582</v>
      </c>
      <c r="C43" s="127">
        <f>'Биланс на состојба'!C46</f>
        <v>66064</v>
      </c>
      <c r="D43" s="129">
        <f>'Биланс на состојба'!D46</f>
        <v>355.52685394467767</v>
      </c>
    </row>
    <row r="44" spans="1:4" ht="14.25" thickBot="1" thickTop="1">
      <c r="A44" s="128" t="s">
        <v>212</v>
      </c>
      <c r="B44" s="127">
        <f>'Биланс на состојба'!B47</f>
        <v>57901</v>
      </c>
      <c r="C44" s="127">
        <f>'Биланс на состојба'!C47</f>
        <v>39569</v>
      </c>
      <c r="D44" s="129">
        <f>'Биланс на состојба'!D47</f>
        <v>68.33906150152848</v>
      </c>
    </row>
    <row r="45" spans="1:4" ht="14.25" thickBot="1" thickTop="1">
      <c r="A45" s="128" t="s">
        <v>340</v>
      </c>
      <c r="B45" s="129">
        <f>'Биланс на состојба'!B48</f>
        <v>593604</v>
      </c>
      <c r="C45" s="129">
        <f>'Биланс на состојба'!C48</f>
        <v>492628</v>
      </c>
      <c r="D45" s="129">
        <f>'Биланс на состојба'!D48</f>
        <v>82.98933295597739</v>
      </c>
    </row>
    <row r="46" spans="1:4" ht="14.25" thickBot="1" thickTop="1">
      <c r="A46" s="128" t="s">
        <v>341</v>
      </c>
      <c r="B46" s="127">
        <f>'Биланс на состојба'!B49</f>
        <v>817092</v>
      </c>
      <c r="C46" s="127">
        <f>'Биланс на состојба'!C49</f>
        <v>1197687</v>
      </c>
      <c r="D46" s="129">
        <f>'Биланс на состојба'!D49</f>
        <v>146.57921017461925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829098</v>
      </c>
      <c r="C48" s="125">
        <f>'Биланс на состојба'!C51</f>
        <v>899752</v>
      </c>
      <c r="D48" s="125">
        <f>'Биланс на состојба'!D51</f>
        <v>108.52179115134761</v>
      </c>
    </row>
    <row r="49" spans="1:4" ht="14.25" thickBot="1" thickTop="1">
      <c r="A49" s="128" t="s">
        <v>214</v>
      </c>
      <c r="B49" s="127">
        <f>'Биланс на состојба'!B52</f>
        <v>0</v>
      </c>
      <c r="C49" s="127">
        <f>'Биланс на состојба'!C52</f>
        <v>0</v>
      </c>
      <c r="D49" s="129">
        <f>'Биланс на состојба'!D52</f>
        <v>0</v>
      </c>
    </row>
    <row r="50" spans="1:4" ht="14.25" thickBot="1" thickTop="1">
      <c r="A50" s="128" t="s">
        <v>240</v>
      </c>
      <c r="B50" s="127">
        <f>'Биланс на состојба'!B53</f>
        <v>684457</v>
      </c>
      <c r="C50" s="127">
        <f>'Биланс на состојба'!C53</f>
        <v>777819</v>
      </c>
      <c r="D50" s="129">
        <f>'Биланс на состојба'!D53</f>
        <v>113.64030172823128</v>
      </c>
    </row>
    <row r="51" spans="1:4" ht="14.25" thickBot="1" thickTop="1">
      <c r="A51" s="128" t="s">
        <v>216</v>
      </c>
      <c r="B51" s="127">
        <f>'Биланс на состојба'!B54</f>
        <v>54264</v>
      </c>
      <c r="C51" s="127">
        <f>'Биланс на состојба'!C54</f>
        <v>64281</v>
      </c>
      <c r="D51" s="129">
        <f>'Биланс на состојба'!D54</f>
        <v>118.45975232198143</v>
      </c>
    </row>
    <row r="52" spans="1:4" ht="14.25" thickBot="1" thickTop="1">
      <c r="A52" s="128" t="s">
        <v>343</v>
      </c>
      <c r="B52" s="127">
        <f>'Биланс на состојба'!B55</f>
        <v>90377</v>
      </c>
      <c r="C52" s="127">
        <f>'Биланс на состојба'!C55</f>
        <v>57652</v>
      </c>
      <c r="D52" s="129">
        <f>'Биланс на состојба'!D55</f>
        <v>63.79056618387422</v>
      </c>
    </row>
    <row r="53" spans="1:4" s="130" customFormat="1" ht="14.25" thickBot="1" thickTop="1">
      <c r="A53" s="124" t="s">
        <v>217</v>
      </c>
      <c r="B53" s="125">
        <f>'Биланс на состојба'!B56</f>
        <v>20020656</v>
      </c>
      <c r="C53" s="125">
        <f>'Биланс на состојба'!C56</f>
        <v>19883523</v>
      </c>
      <c r="D53" s="125">
        <f>'Биланс на состојба'!D56</f>
        <v>99.31504242418431</v>
      </c>
    </row>
    <row r="54" spans="1:4" ht="14.25" thickBot="1" thickTop="1">
      <c r="A54" s="126" t="s">
        <v>218</v>
      </c>
      <c r="B54" s="127">
        <f>'Биланс на состојба'!B57</f>
        <v>87003</v>
      </c>
      <c r="C54" s="127">
        <f>'Биланс на состојба'!C57</f>
        <v>0</v>
      </c>
      <c r="D54" s="129">
        <f>'Биланс на состојба'!D57</f>
        <v>0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90" zoomScaleNormal="90" zoomScalePageLayoutView="0" workbookViewId="0" topLeftCell="A1">
      <selection activeCell="G23" sqref="G23"/>
    </sheetView>
  </sheetViews>
  <sheetFormatPr defaultColWidth="9.140625" defaultRowHeight="12.75"/>
  <cols>
    <col min="1" max="1" width="5.140625" style="141" customWidth="1"/>
    <col min="2" max="2" width="54.57421875" style="141" customWidth="1"/>
    <col min="3" max="4" width="18.421875" style="141" customWidth="1"/>
    <col min="5" max="16384" width="9.1406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62" t="str">
        <f>'ФИ-Почетна'!$C$18</f>
        <v>Makedonski Telekom AD Skopje </v>
      </c>
      <c r="D2" s="263"/>
      <c r="E2" s="263"/>
    </row>
    <row r="3" spans="1:5" ht="12.75" customHeight="1">
      <c r="A3" s="139"/>
      <c r="B3" s="142" t="s">
        <v>30</v>
      </c>
      <c r="C3" s="144" t="str">
        <f>'ФИ-Почетна'!$C$22</f>
        <v>01.01 - 31.12</v>
      </c>
      <c r="D3" s="145" t="s">
        <v>327</v>
      </c>
      <c r="E3" s="143">
        <f>'ФИ-Почетна'!$C$23</f>
        <v>2021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61" t="s">
        <v>27</v>
      </c>
      <c r="C6" s="261"/>
      <c r="D6" s="261"/>
      <c r="E6" s="261"/>
    </row>
    <row r="7" spans="1:5" ht="12.75">
      <c r="A7" s="139"/>
      <c r="B7" s="261"/>
      <c r="C7" s="261"/>
      <c r="D7" s="261"/>
      <c r="E7" s="261"/>
    </row>
    <row r="8" spans="1:5" s="150" customFormat="1" ht="15" customHeight="1" thickBot="1">
      <c r="A8" s="148"/>
      <c r="B8" s="149"/>
      <c r="C8" s="260" t="s">
        <v>35</v>
      </c>
      <c r="D8" s="260"/>
      <c r="E8" s="260"/>
    </row>
    <row r="9" spans="1:5" s="152" customFormat="1" ht="25.5" customHeight="1" thickBot="1" thickTop="1">
      <c r="A9" s="259"/>
      <c r="B9" s="259" t="s">
        <v>34</v>
      </c>
      <c r="C9" s="151" t="s">
        <v>25</v>
      </c>
      <c r="D9" s="151" t="s">
        <v>26</v>
      </c>
      <c r="E9" s="151" t="s">
        <v>29</v>
      </c>
    </row>
    <row r="10" spans="1:5" ht="46.5" thickBot="1" thickTop="1">
      <c r="A10" s="259"/>
      <c r="B10" s="259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11179974</v>
      </c>
      <c r="D11" s="125">
        <f>'Биланс на успех - природа'!D11</f>
        <v>11297766</v>
      </c>
      <c r="E11" s="125">
        <f>'Биланс на успех - природа'!E11</f>
        <v>101.05359815684723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11085220</v>
      </c>
      <c r="D12" s="129">
        <f>'Биланс на успех - природа'!D12</f>
        <v>11216512</v>
      </c>
      <c r="E12" s="129">
        <f>'Биланс на успех - природа'!E12</f>
        <v>101.18438786059276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10696879</v>
      </c>
      <c r="D13" s="158">
        <f>'Биланс на успех - природа'!D13</f>
        <v>10715364</v>
      </c>
      <c r="E13" s="129">
        <f>'Биланс на успех - природа'!E13</f>
        <v>100.17280741419998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388341</v>
      </c>
      <c r="D14" s="158">
        <f>'Биланс на успех - природа'!D14</f>
        <v>501148</v>
      </c>
      <c r="E14" s="129">
        <f>'Биланс на успех - природа'!E14</f>
        <v>129.04843938703357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0</v>
      </c>
      <c r="D16" s="158">
        <f>'Биланс на успех - природа'!D16</f>
        <v>0</v>
      </c>
      <c r="E16" s="129">
        <f>'Биланс на успех - природа'!E16</f>
        <v>0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0</v>
      </c>
      <c r="D17" s="158">
        <f>'Биланс на успех - природа'!D17</f>
        <v>0</v>
      </c>
      <c r="E17" s="129">
        <f>'Биланс на успех - природа'!E17</f>
        <v>0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0</v>
      </c>
      <c r="D18" s="158">
        <f>'Биланс на успех - природа'!D18</f>
        <v>0</v>
      </c>
      <c r="E18" s="129">
        <f>'Биланс на успех - природа'!E18</f>
        <v>0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94754</v>
      </c>
      <c r="D19" s="158">
        <f>'Биланс на успех - природа'!D19</f>
        <v>81254</v>
      </c>
      <c r="E19" s="129">
        <f>'Биланс на успех - природа'!E19</f>
        <v>85.75258036600037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9551647</v>
      </c>
      <c r="D20" s="125">
        <f>'Биланс на успех - природа'!D20</f>
        <v>9566618</v>
      </c>
      <c r="E20" s="125">
        <f>'Биланс на успех - природа'!E20</f>
        <v>100.15673736686459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2255028</v>
      </c>
      <c r="D21" s="158">
        <f>'Биланс на успех - природа'!D21</f>
        <v>1888922</v>
      </c>
      <c r="E21" s="129">
        <f>'Биланс на успех - природа'!E21</f>
        <v>83.76490225398531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263980</v>
      </c>
      <c r="D22" s="158">
        <f>'Биланс на успех - природа'!D22</f>
        <v>249350</v>
      </c>
      <c r="E22" s="129">
        <f>'Биланс на успех - природа'!E22</f>
        <v>94.4579134782938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0</v>
      </c>
      <c r="D23" s="158">
        <f>'Биланс на успех - природа'!D23</f>
        <v>0</v>
      </c>
      <c r="E23" s="129">
        <f>'Биланс на успех - природа'!E23</f>
        <v>0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2255501</v>
      </c>
      <c r="D24" s="158">
        <f>'Биланс на успех - природа'!D24</f>
        <v>2444483</v>
      </c>
      <c r="E24" s="129">
        <f>'Биланс на успех - природа'!E24</f>
        <v>108.3787149728597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707015</v>
      </c>
      <c r="D25" s="158">
        <f>'Биланс на успех - природа'!D25</f>
        <v>677472</v>
      </c>
      <c r="E25" s="129">
        <f>'Биланс на успех - природа'!E25</f>
        <v>95.82144650396384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1011625</v>
      </c>
      <c r="D26" s="158">
        <f>'Биланс на успех - природа'!D26</f>
        <v>984969</v>
      </c>
      <c r="E26" s="129">
        <f>'Биланс на успех - природа'!E26</f>
        <v>97.36503150871123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2823591</v>
      </c>
      <c r="D27" s="158">
        <f>'Биланс на успех - природа'!D27</f>
        <v>3039322</v>
      </c>
      <c r="E27" s="129">
        <f>'Биланс на успех - природа'!E27</f>
        <v>107.6403062624863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180949</v>
      </c>
      <c r="D29" s="158">
        <f>'Биланс на успех - природа'!D29</f>
        <v>217684</v>
      </c>
      <c r="E29" s="129">
        <f>'Биланс на успех - природа'!E29</f>
        <v>120.30130036640159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30741</v>
      </c>
      <c r="D30" s="158">
        <f>'Биланс на успех - природа'!D30</f>
        <v>62032</v>
      </c>
      <c r="E30" s="129">
        <f>'Биланс на успех - природа'!E30</f>
        <v>201.78914153736054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23217</v>
      </c>
      <c r="D31" s="158">
        <f>'Биланс на успех - природа'!D31</f>
        <v>2384</v>
      </c>
      <c r="E31" s="129">
        <f>'Биланс на успех - природа'!E31</f>
        <v>10.268337855881466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1628327</v>
      </c>
      <c r="D32" s="162">
        <f>'Биланс на успех - природа'!D32</f>
        <v>1731148</v>
      </c>
      <c r="E32" s="162">
        <f>'Биланс на успех - природа'!E32</f>
        <v>106.31451790702972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223045</v>
      </c>
      <c r="D33" s="162">
        <f>'Биланс на успех - природа'!D33</f>
        <v>90297</v>
      </c>
      <c r="E33" s="125">
        <f>'Биланс на успех - природа'!E33</f>
        <v>40.48375888273667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223045</v>
      </c>
      <c r="D34" s="158">
        <f>'Биланс на успех - природа'!D34</f>
        <v>90297</v>
      </c>
      <c r="E34" s="129">
        <f>'Биланс на успех - природа'!E34</f>
        <v>40.48375888273667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69923</v>
      </c>
      <c r="D37" s="125">
        <f>'Биланс на успех - природа'!D37</f>
        <v>57849</v>
      </c>
      <c r="E37" s="125">
        <f>'Биланс на успех - природа'!E37</f>
        <v>82.73243424910258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62041</v>
      </c>
      <c r="D38" s="158">
        <f>'Биланс на успех - природа'!D38</f>
        <v>57849</v>
      </c>
      <c r="E38" s="129">
        <f>'Биланс на успех - природа'!E38</f>
        <v>93.24317789848648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7882</v>
      </c>
      <c r="D39" s="158">
        <f>'Биланс на успех - природа'!D39</f>
        <v>0</v>
      </c>
      <c r="E39" s="129">
        <f>'Биланс на успех - природа'!E39</f>
        <v>0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1781449</v>
      </c>
      <c r="D41" s="125">
        <f>'Биланс на успех - природа'!D41</f>
        <v>1763596</v>
      </c>
      <c r="E41" s="125">
        <f>'Биланс на успех - природа'!E41</f>
        <v>98.99783827659394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1781449</v>
      </c>
      <c r="D43" s="125">
        <f>'Биланс на успех - природа'!D43</f>
        <v>1763596</v>
      </c>
      <c r="E43" s="125">
        <f>'Биланс на успех - природа'!E43</f>
        <v>98.99783827659394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178278</v>
      </c>
      <c r="D44" s="158">
        <f>'Биланс на успех - природа'!D44</f>
        <v>172303</v>
      </c>
      <c r="E44" s="129">
        <f>'Биланс на успех - природа'!E44</f>
        <v>96.64849280337451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1603171</v>
      </c>
      <c r="D45" s="125">
        <f>'Биланс на успех - природа'!D45</f>
        <v>1591293</v>
      </c>
      <c r="E45" s="125">
        <f>'Биланс на успех - природа'!E45</f>
        <v>99.25909338429899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694708</v>
      </c>
      <c r="D46" s="158">
        <f>'Биланс на успех - природа'!D46</f>
        <v>689560</v>
      </c>
      <c r="E46" s="129">
        <f>'Биланс на успех - природа'!E46</f>
        <v>99.25896923599555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908463</v>
      </c>
      <c r="D47" s="125">
        <f>'Биланс на успех - природа'!D47</f>
        <v>901733</v>
      </c>
      <c r="E47" s="125">
        <f>'Биланс на успех - природа'!E47</f>
        <v>99.25918832137357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0</v>
      </c>
      <c r="D48" s="158">
        <f>'Биланс на успех - природа'!D48</f>
        <v>0</v>
      </c>
      <c r="E48" s="129">
        <f>'Биланс на успех - природа'!E48</f>
        <v>0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1603171</v>
      </c>
      <c r="D49" s="125">
        <f>'Биланс на успех - природа'!D49</f>
        <v>1591293</v>
      </c>
      <c r="E49" s="125">
        <f>'Биланс на успех - природа'!E49</f>
        <v>99.25909338429899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90" zoomScaleNormal="90" zoomScalePageLayoutView="0" workbookViewId="0" topLeftCell="A1">
      <selection activeCell="C29" sqref="C29"/>
    </sheetView>
  </sheetViews>
  <sheetFormatPr defaultColWidth="9.140625" defaultRowHeight="12.75"/>
  <cols>
    <col min="1" max="1" width="70.28125" style="156" customWidth="1"/>
    <col min="2" max="2" width="15.28125" style="156" customWidth="1"/>
    <col min="3" max="3" width="13.57421875" style="156" customWidth="1"/>
    <col min="4" max="4" width="12.7109375" style="156" customWidth="1"/>
    <col min="5" max="16384" width="9.1406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64" t="str">
        <f>'ФИ-Почетна'!$C$18</f>
        <v>Makedonski Telekom AD Skopje </v>
      </c>
      <c r="C2" s="265"/>
      <c r="D2" s="265"/>
      <c r="E2" s="164"/>
    </row>
    <row r="3" spans="1:5" ht="12" customHeight="1">
      <c r="A3" s="142" t="s">
        <v>30</v>
      </c>
      <c r="B3" s="165" t="str">
        <f>'ФИ-Почетна'!$C$22</f>
        <v>01.01 - 31.12</v>
      </c>
      <c r="C3" s="166" t="s">
        <v>327</v>
      </c>
      <c r="D3" s="167">
        <f>'ФИ-Почетна'!$C$23</f>
        <v>2021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66" t="s">
        <v>112</v>
      </c>
      <c r="B5" s="266"/>
      <c r="C5" s="266"/>
      <c r="D5" s="140"/>
      <c r="E5" s="164"/>
      <c r="F5" s="164"/>
      <c r="G5" s="164"/>
    </row>
    <row r="6" spans="1:7" ht="12" customHeight="1" thickBot="1">
      <c r="A6" s="168"/>
      <c r="B6" s="140"/>
      <c r="C6" s="267" t="s">
        <v>35</v>
      </c>
      <c r="D6" s="267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4040499</v>
      </c>
      <c r="C8" s="173">
        <f>'Паричен тек'!C9</f>
        <v>3782279</v>
      </c>
      <c r="D8" s="173">
        <f>'Паричен тек'!D9</f>
        <v>93.6092051996548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1603171</v>
      </c>
      <c r="C9" s="175">
        <f>'Паричен тек'!C10</f>
        <v>1591293</v>
      </c>
      <c r="D9" s="175">
        <f>'Паричен тек'!D10</f>
        <v>99.25909338429899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2844903</v>
      </c>
      <c r="C11" s="177">
        <f>'Паричен тек'!C12</f>
        <v>3039322</v>
      </c>
      <c r="D11" s="177">
        <f>'Паричен тек'!D12</f>
        <v>106.83394126267223</v>
      </c>
      <c r="E11" s="164"/>
    </row>
    <row r="12" spans="1:5" ht="16.5" customHeight="1" thickBot="1" thickTop="1">
      <c r="A12" s="176" t="s">
        <v>69</v>
      </c>
      <c r="B12" s="177">
        <f>'Паричен тек'!B13</f>
        <v>-137303</v>
      </c>
      <c r="C12" s="177">
        <f>'Паричен тек'!C13</f>
        <v>71808</v>
      </c>
      <c r="D12" s="177">
        <f>'Паричен тек'!D13</f>
        <v>0</v>
      </c>
      <c r="E12" s="164"/>
    </row>
    <row r="13" spans="1:5" ht="16.5" customHeight="1" thickBot="1" thickTop="1">
      <c r="A13" s="176" t="s">
        <v>70</v>
      </c>
      <c r="B13" s="177">
        <f>'Паричен тек'!B14</f>
        <v>33112</v>
      </c>
      <c r="C13" s="177">
        <f>'Паричен тек'!C14</f>
        <v>-145536</v>
      </c>
      <c r="D13" s="177">
        <f>'Паричен тек'!D14</f>
        <v>-439.52645566561966</v>
      </c>
      <c r="E13" s="164"/>
    </row>
    <row r="14" spans="1:5" ht="16.5" customHeight="1" thickBot="1" thickTop="1">
      <c r="A14" s="176" t="s">
        <v>71</v>
      </c>
      <c r="B14" s="177">
        <f>'Паричен тек'!B15</f>
        <v>-110136</v>
      </c>
      <c r="C14" s="177">
        <f>'Паричен тек'!C15</f>
        <v>227768</v>
      </c>
      <c r="D14" s="177">
        <f>'Паричен тек'!D15</f>
        <v>0</v>
      </c>
      <c r="E14" s="164"/>
    </row>
    <row r="15" spans="1:5" ht="16.5" customHeight="1" thickBot="1" thickTop="1">
      <c r="A15" s="176" t="s">
        <v>72</v>
      </c>
      <c r="B15" s="177">
        <f>'Паричен тек'!B16</f>
        <v>5880</v>
      </c>
      <c r="C15" s="177">
        <f>'Паричен тек'!C16</f>
        <v>-4535</v>
      </c>
      <c r="D15" s="177">
        <f>'Паричен тек'!D16</f>
        <v>-77.12585034013605</v>
      </c>
      <c r="E15" s="164"/>
    </row>
    <row r="16" spans="1:5" ht="16.5" customHeight="1" thickBot="1" thickTop="1">
      <c r="A16" s="176" t="s">
        <v>73</v>
      </c>
      <c r="B16" s="177">
        <f>'Паричен тек'!B17</f>
        <v>-3825</v>
      </c>
      <c r="C16" s="177">
        <f>'Паричен тек'!C17</f>
        <v>-2164</v>
      </c>
      <c r="D16" s="177">
        <f>'Паричен тек'!D17</f>
        <v>0</v>
      </c>
      <c r="E16" s="164"/>
    </row>
    <row r="17" spans="1:5" ht="16.5" customHeight="1" thickBot="1" thickTop="1">
      <c r="A17" s="176" t="s">
        <v>223</v>
      </c>
      <c r="B17" s="177">
        <f>'Паричен тек'!B18</f>
        <v>31460</v>
      </c>
      <c r="C17" s="177">
        <f>'Паричен тек'!C18</f>
        <v>-50416</v>
      </c>
      <c r="D17" s="177">
        <f>'Паричен тек'!D18</f>
        <v>-160.25429116338208</v>
      </c>
      <c r="E17" s="164"/>
    </row>
    <row r="18" spans="1:5" ht="16.5" customHeight="1" thickBot="1" thickTop="1">
      <c r="A18" s="176" t="s">
        <v>74</v>
      </c>
      <c r="B18" s="177">
        <f>'Паричен тек'!B19</f>
        <v>113720</v>
      </c>
      <c r="C18" s="177">
        <f>'Паричен тек'!C19</f>
        <v>-840611</v>
      </c>
      <c r="D18" s="177">
        <f>'Паричен тек'!D19</f>
        <v>-739.1936334857545</v>
      </c>
      <c r="E18" s="164"/>
    </row>
    <row r="19" spans="1:5" ht="16.5" customHeight="1" thickBot="1" thickTop="1">
      <c r="A19" s="176" t="s">
        <v>75</v>
      </c>
      <c r="B19" s="177">
        <f>'Паричен тек'!B20</f>
        <v>1189</v>
      </c>
      <c r="C19" s="177">
        <f>'Паричен тек'!C20</f>
        <v>1244</v>
      </c>
      <c r="D19" s="177">
        <f>'Паричен тек'!D20</f>
        <v>104.62573591253155</v>
      </c>
      <c r="E19" s="164"/>
    </row>
    <row r="20" spans="1:5" ht="16.5" customHeight="1" thickBot="1" thickTop="1">
      <c r="A20" s="176" t="s">
        <v>91</v>
      </c>
      <c r="B20" s="177">
        <f>'Паричен тек'!B21</f>
        <v>261270</v>
      </c>
      <c r="C20" s="177">
        <f>'Паричен тек'!C21</f>
        <v>43061</v>
      </c>
      <c r="D20" s="177">
        <f>'Паричен тек'!D21</f>
        <v>16.481417690511734</v>
      </c>
      <c r="E20" s="164"/>
    </row>
    <row r="21" spans="1:5" ht="16.5" customHeight="1" thickBot="1" thickTop="1">
      <c r="A21" s="176" t="s">
        <v>222</v>
      </c>
      <c r="B21" s="177">
        <f>'Паричен тек'!B22</f>
        <v>-129023</v>
      </c>
      <c r="C21" s="177">
        <f>'Паричен тек'!C22</f>
        <v>162252</v>
      </c>
      <c r="D21" s="177">
        <f>'Паричен тек'!D22</f>
        <v>0</v>
      </c>
      <c r="E21" s="164"/>
    </row>
    <row r="22" spans="1:5" ht="16.5" customHeight="1" thickBot="1" thickTop="1">
      <c r="A22" s="176" t="s">
        <v>76</v>
      </c>
      <c r="B22" s="177">
        <f>'Паричен тек'!B23</f>
        <v>-127324</v>
      </c>
      <c r="C22" s="177">
        <f>'Паричен тек'!C23</f>
        <v>40825</v>
      </c>
      <c r="D22" s="177">
        <f>'Паричен тек'!D23</f>
        <v>0</v>
      </c>
      <c r="E22" s="164"/>
    </row>
    <row r="23" spans="1:5" ht="16.5" customHeight="1" thickBot="1" thickTop="1">
      <c r="A23" s="176" t="s">
        <v>77</v>
      </c>
      <c r="B23" s="177">
        <f>'Паричен тек'!B24</f>
        <v>-9015</v>
      </c>
      <c r="C23" s="177">
        <f>'Паричен тек'!C24</f>
        <v>-9833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-256313</v>
      </c>
      <c r="C24" s="177">
        <f>'Паричен тек'!C25</f>
        <v>-177674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-6332</v>
      </c>
      <c r="C25" s="177">
        <f>'Паричен тек'!C26</f>
        <v>-3521</v>
      </c>
      <c r="D25" s="177">
        <f>'Паричен тек'!D26</f>
        <v>0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-74935</v>
      </c>
      <c r="C27" s="177">
        <f>'Паричен тек'!C28</f>
        <v>-161004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-1966442</v>
      </c>
      <c r="C28" s="173">
        <f>'Паричен тек'!C29</f>
        <v>-2120218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-1520634</v>
      </c>
      <c r="C29" s="177">
        <f>'Паричен тек'!C30</f>
        <v>-1964257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28439</v>
      </c>
      <c r="C30" s="177">
        <f>'Паричен тек'!C31</f>
        <v>10684</v>
      </c>
      <c r="D30" s="177">
        <f>'Паричен тек'!D31</f>
        <v>37.568128274552556</v>
      </c>
      <c r="E30" s="164"/>
    </row>
    <row r="31" spans="1:5" ht="30.75" customHeight="1" thickBot="1" thickTop="1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0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0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8238</v>
      </c>
      <c r="C34" s="177">
        <f>'Паричен тек'!C35</f>
        <v>3877</v>
      </c>
      <c r="D34" s="177">
        <f>'Паричен тек'!D35</f>
        <v>47.06239378489925</v>
      </c>
      <c r="E34" s="164"/>
    </row>
    <row r="35" spans="1:5" ht="16.5" customHeight="1" thickBot="1" thickTop="1">
      <c r="A35" s="176" t="s">
        <v>76</v>
      </c>
      <c r="B35" s="177">
        <f>'Паричен тек'!B36</f>
        <v>2612</v>
      </c>
      <c r="C35" s="177">
        <f>'Паричен тек'!C36</f>
        <v>3430</v>
      </c>
      <c r="D35" s="177">
        <f>'Паричен тек'!D36</f>
        <v>131.3169984686064</v>
      </c>
      <c r="E35" s="164"/>
    </row>
    <row r="36" spans="1:5" ht="16.5" customHeight="1" thickBot="1" thickTop="1">
      <c r="A36" s="176" t="s">
        <v>77</v>
      </c>
      <c r="B36" s="177">
        <f>'Паричен тек'!B37</f>
        <v>9015</v>
      </c>
      <c r="C36" s="177">
        <f>'Паричен тек'!C37</f>
        <v>9833</v>
      </c>
      <c r="D36" s="177">
        <f>'Паричен тек'!D37</f>
        <v>109.07376594564614</v>
      </c>
      <c r="E36" s="164"/>
    </row>
    <row r="37" spans="1:5" ht="16.5" customHeight="1" thickBot="1" thickTop="1">
      <c r="A37" s="176" t="s">
        <v>83</v>
      </c>
      <c r="B37" s="177">
        <f>'Паричен тек'!B38</f>
        <v>-494112</v>
      </c>
      <c r="C37" s="177">
        <f>'Паричен тек'!C38</f>
        <v>-183785</v>
      </c>
      <c r="D37" s="177">
        <f>'Паричен тек'!D38</f>
        <v>0</v>
      </c>
      <c r="E37" s="164"/>
    </row>
    <row r="38" spans="1:5" ht="16.5" customHeight="1" thickBot="1" thickTop="1">
      <c r="A38" s="172" t="s">
        <v>43</v>
      </c>
      <c r="B38" s="173">
        <f>'Паричен тек'!B39</f>
        <v>-1978036</v>
      </c>
      <c r="C38" s="173">
        <f>'Паричен тек'!C39</f>
        <v>-2006398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-1327766</v>
      </c>
      <c r="C43" s="177">
        <f>'Паричен тек'!C44</f>
        <v>-1381361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-650270</v>
      </c>
      <c r="C45" s="177">
        <f>'Паричен тек'!C46</f>
        <v>-625037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96021</v>
      </c>
      <c r="C46" s="173">
        <f>'Паричен тек'!C47</f>
        <v>-344337</v>
      </c>
      <c r="D46" s="173">
        <f>'Паричен тек'!D47</f>
        <v>-358.6059299528228</v>
      </c>
      <c r="E46" s="164"/>
    </row>
    <row r="47" spans="1:5" ht="16.5" customHeight="1" thickBot="1" thickTop="1">
      <c r="A47" s="176" t="s">
        <v>46</v>
      </c>
      <c r="B47" s="177">
        <f>'Паричен тек'!B48</f>
        <v>1539722</v>
      </c>
      <c r="C47" s="177">
        <f>'Паричен тек'!C48</f>
        <v>1635743</v>
      </c>
      <c r="D47" s="177">
        <f>'Паричен тек'!D48</f>
        <v>106.23625563575763</v>
      </c>
      <c r="E47" s="164"/>
    </row>
    <row r="48" spans="1:5" ht="16.5" customHeight="1" thickBot="1" thickTop="1">
      <c r="A48" s="172" t="s">
        <v>225</v>
      </c>
      <c r="B48" s="173">
        <f>'Паричен тек'!B49</f>
        <v>1635743</v>
      </c>
      <c r="C48" s="173">
        <f>'Паричен тек'!C49</f>
        <v>1291406</v>
      </c>
      <c r="D48" s="173">
        <f>'Паричен тек'!D49</f>
        <v>78.94919923239776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90" zoomScaleNormal="90" zoomScalePageLayoutView="0" workbookViewId="0" topLeftCell="A1">
      <selection activeCell="A3" sqref="A3:G3"/>
    </sheetView>
  </sheetViews>
  <sheetFormatPr defaultColWidth="9.1406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140625" style="141" customWidth="1"/>
    <col min="5" max="5" width="13.8515625" style="141" customWidth="1"/>
    <col min="6" max="6" width="10.7109375" style="141" customWidth="1"/>
    <col min="7" max="7" width="13.421875" style="141" customWidth="1"/>
    <col min="8" max="16384" width="9.1406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72" t="str">
        <f>'ФИ-Почетна'!$C$22</f>
        <v>01.01 - 31.12</v>
      </c>
      <c r="G1" s="272"/>
    </row>
    <row r="2" spans="1:7" ht="12.75" customHeight="1">
      <c r="A2" s="182" t="s">
        <v>136</v>
      </c>
      <c r="B2" s="274" t="str">
        <f>'ФИ-Почетна'!$C$18</f>
        <v>Makedonski Telekom AD Skopje </v>
      </c>
      <c r="C2" s="275"/>
      <c r="D2" s="275"/>
      <c r="E2" s="181" t="s">
        <v>327</v>
      </c>
      <c r="F2" s="273">
        <f>'ФИ-Почетна'!$C$23</f>
        <v>2021</v>
      </c>
      <c r="G2" s="273"/>
    </row>
    <row r="3" spans="1:7" ht="28.5" customHeight="1">
      <c r="A3" s="270" t="s">
        <v>219</v>
      </c>
      <c r="B3" s="270"/>
      <c r="C3" s="270"/>
      <c r="D3" s="270"/>
      <c r="E3" s="270"/>
      <c r="F3" s="270"/>
      <c r="G3" s="270"/>
    </row>
    <row r="4" spans="1:7" ht="15.75" customHeight="1">
      <c r="A4" s="180"/>
      <c r="B4" s="183"/>
      <c r="C4" s="183"/>
      <c r="D4" s="183"/>
      <c r="E4" s="180"/>
      <c r="F4" s="271" t="s">
        <v>35</v>
      </c>
      <c r="G4" s="271"/>
    </row>
    <row r="5" spans="1:7" ht="30" customHeight="1">
      <c r="A5" s="268" t="s">
        <v>137</v>
      </c>
      <c r="B5" s="276" t="s">
        <v>230</v>
      </c>
      <c r="C5" s="276"/>
      <c r="D5" s="276"/>
      <c r="E5" s="276"/>
      <c r="F5" s="276" t="s">
        <v>140</v>
      </c>
      <c r="G5" s="276" t="s">
        <v>141</v>
      </c>
    </row>
    <row r="6" spans="1:7" s="185" customFormat="1" ht="27.75" customHeight="1">
      <c r="A6" s="269"/>
      <c r="B6" s="184" t="s">
        <v>231</v>
      </c>
      <c r="C6" s="184" t="s">
        <v>138</v>
      </c>
      <c r="D6" s="184" t="s">
        <v>232</v>
      </c>
      <c r="E6" s="184" t="s">
        <v>139</v>
      </c>
      <c r="F6" s="276"/>
      <c r="G6" s="276"/>
    </row>
    <row r="7" spans="1:7" ht="12.75">
      <c r="A7" s="186" t="s">
        <v>157</v>
      </c>
      <c r="B7" s="187">
        <f>Капитал!B9</f>
        <v>5845530</v>
      </c>
      <c r="C7" s="187">
        <f>Капитал!C9</f>
        <v>540659</v>
      </c>
      <c r="D7" s="187">
        <f>Капитал!D9</f>
        <v>958389</v>
      </c>
      <c r="E7" s="187">
        <f>Капитал!E9</f>
        <v>8032402</v>
      </c>
      <c r="F7" s="187">
        <f>Капитал!F9</f>
        <v>0</v>
      </c>
      <c r="G7" s="188">
        <f>Капитал!G9</f>
        <v>15376980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1603171</v>
      </c>
      <c r="F12" s="190">
        <f>Капитал!F14</f>
        <v>0</v>
      </c>
      <c r="G12" s="188">
        <f>Капитал!G14</f>
        <v>1603171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0</v>
      </c>
      <c r="E13" s="190">
        <f>Капитал!E15</f>
        <v>0</v>
      </c>
      <c r="F13" s="190">
        <f>Капитал!F15</f>
        <v>0</v>
      </c>
      <c r="G13" s="188">
        <f>Капитал!G15</f>
        <v>0</v>
      </c>
    </row>
    <row r="14" spans="1:7" ht="25.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-1328387</v>
      </c>
      <c r="F14" s="190">
        <f>Капитал!F16</f>
        <v>0</v>
      </c>
      <c r="G14" s="188">
        <f>Капитал!G16</f>
        <v>-1328387</v>
      </c>
    </row>
    <row r="15" spans="1:7" ht="25.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0</v>
      </c>
      <c r="F15" s="190">
        <f>Капитал!F17</f>
        <v>0</v>
      </c>
      <c r="G15" s="188">
        <f>Капитал!G17</f>
        <v>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5.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5.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0</v>
      </c>
      <c r="F25" s="192">
        <f>Капитал!F27</f>
        <v>0</v>
      </c>
      <c r="G25" s="188">
        <f>Капитал!G27</f>
        <v>0</v>
      </c>
    </row>
    <row r="26" spans="1:7" ht="14.25" thickBot="1" thickTop="1">
      <c r="A26" s="193" t="s">
        <v>156</v>
      </c>
      <c r="B26" s="194">
        <f>Капитал!B28</f>
        <v>5845530</v>
      </c>
      <c r="C26" s="194">
        <f>Капитал!C28</f>
        <v>540659</v>
      </c>
      <c r="D26" s="194">
        <f>Капитал!D28</f>
        <v>958389</v>
      </c>
      <c r="E26" s="194">
        <f>Капитал!E28</f>
        <v>8307186</v>
      </c>
      <c r="F26" s="194">
        <f>Капитал!F28</f>
        <v>0</v>
      </c>
      <c r="G26" s="194">
        <f>Капитал!G28</f>
        <v>15651764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1591293</v>
      </c>
      <c r="F31" s="190">
        <f>Капитал!F33</f>
        <v>0</v>
      </c>
      <c r="G31" s="196">
        <f>Капитал!G33</f>
        <v>1591293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0</v>
      </c>
      <c r="E32" s="190">
        <f>Капитал!E34</f>
        <v>0</v>
      </c>
      <c r="F32" s="190">
        <f>Капитал!F34</f>
        <v>0</v>
      </c>
      <c r="G32" s="196">
        <f>Капитал!G34</f>
        <v>0</v>
      </c>
    </row>
    <row r="33" spans="1:7" ht="25.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-1381898</v>
      </c>
      <c r="F33" s="190">
        <f>Капитал!F35</f>
        <v>0</v>
      </c>
      <c r="G33" s="196">
        <f>Капитал!G35</f>
        <v>-1381898</v>
      </c>
    </row>
    <row r="34" spans="1:7" ht="25.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0</v>
      </c>
      <c r="F34" s="190">
        <f>Капитал!F36</f>
        <v>0</v>
      </c>
      <c r="G34" s="196">
        <f>Капитал!G36</f>
        <v>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0</v>
      </c>
      <c r="E37" s="190">
        <f>Капитал!E39</f>
        <v>0</v>
      </c>
      <c r="F37" s="190">
        <f>Капитал!F39</f>
        <v>0</v>
      </c>
      <c r="G37" s="196">
        <f>Капитал!G39</f>
        <v>0</v>
      </c>
    </row>
    <row r="38" spans="1:7" ht="25.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5.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0</v>
      </c>
      <c r="F44" s="192">
        <f>Капитал!F46</f>
        <v>0</v>
      </c>
      <c r="G44" s="196">
        <f>Капитал!G46</f>
        <v>0</v>
      </c>
    </row>
    <row r="45" spans="1:7" ht="14.25" thickBot="1" thickTop="1">
      <c r="A45" s="193" t="s">
        <v>158</v>
      </c>
      <c r="B45" s="194">
        <f>Капитал!B47</f>
        <v>5845530</v>
      </c>
      <c r="C45" s="194">
        <f>Капитал!C47</f>
        <v>540659</v>
      </c>
      <c r="D45" s="194">
        <f>Капитал!D47</f>
        <v>958389</v>
      </c>
      <c r="E45" s="194">
        <f>Капитал!E47</f>
        <v>8516581</v>
      </c>
      <c r="F45" s="194">
        <f>Капитал!F47</f>
        <v>0</v>
      </c>
      <c r="G45" s="194">
        <f>Капитал!G47</f>
        <v>15861159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 Kuzmanovski</cp:lastModifiedBy>
  <cp:lastPrinted>2014-03-28T14:30:06Z</cp:lastPrinted>
  <dcterms:created xsi:type="dcterms:W3CDTF">2008-02-12T15:15:13Z</dcterms:created>
  <dcterms:modified xsi:type="dcterms:W3CDTF">2022-04-08T10:46:31Z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 и 12 Месечни известувања- трговски друштва - природа на трошоци (9).xls</vt:lpwstr>
  </property>
</Properties>
</file>