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848" activeTab="2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  <externalReference r:id="rId13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<sst xmlns="http://schemas.openxmlformats.org/spreadsheetml/2006/main" count="475" uniqueCount="381">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</sst>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Accounting\reporting\KHV\KHV%202023\H1%202023\Rabotna%20verzija_finansiski%20izvestai\Prethoodni%20verzii\Copy%20of%20&#1052;&#1077;&#1089;&#1077;&#1095;&#1085;&#1080;%20&#1080;&#1079;&#1074;&#1077;&#1089;&#1090;&#1091;&#1074;&#1072;&#1114;&#1072;-%20&#1090;&#1088;&#1075;&#1086;&#1074;&#1089;&#1082;&#1080;%20&#1076;&#1088;&#1091;&#1096;&#1090;&#1074;&#1072;%20-%20&#1087;&#1088;&#1080;&#1088;&#1086;&#1076;&#1072;%20&#1085;&#1072;%20&#1090;&#1088;&#1086;&#1096;&#1086;&#1094;&#1080;%20H1%202023_WF_V1-kapi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sap 03 2022"/>
      <sheetName val="anl LA"/>
      <sheetName val="proverka 6 2022"/>
      <sheetName val="cash flow q2 2022"/>
      <sheetName val="podatoci q2 2022"/>
      <sheetName val="capex creditors"/>
      <sheetName val="Биланс на состојба"/>
      <sheetName val="BS so link"/>
      <sheetName val="pl 12 2021 so 12 2022"/>
      <sheetName val="BU so link_2022_2021"/>
      <sheetName val="pl 03 2023 so 03 2022"/>
      <sheetName val="pl 06 2023 so 06 2022"/>
      <sheetName val="BU bez link_062023_062022"/>
      <sheetName val="BS bez link_2023H1_2022H1"/>
      <sheetName val="Капитал_2023H1"/>
      <sheetName val="Cash flow H1 2023"/>
      <sheetName val="sap rezervacii_062023"/>
      <sheetName val="BU so link_062023_062022"/>
      <sheetName val="BS so link_2023H1_2022H1"/>
      <sheetName val="sap rezervacii_032023"/>
      <sheetName val="BU so link_032023_032022"/>
      <sheetName val="BU bez link_032023_032022"/>
      <sheetName val="BU bez link_2022_2021"/>
      <sheetName val="BS so link_2022_2021"/>
      <sheetName val="BS bez link_2022_2021"/>
      <sheetName val="Капитал"/>
      <sheetName val="Podatoci Q4"/>
      <sheetName val="Cash flow Q4 2022"/>
      <sheetName val="Cash flow Q4 2021"/>
      <sheetName val="Паричен тек_2021YE_2022YE"/>
      <sheetName val="Паричен тек_bez link2021YE_2022"/>
      <sheetName val="bs  06 2022"/>
      <sheetName val="Биланс на успех - природа"/>
      <sheetName val="pl 06 2021 so 06 2022"/>
      <sheetName val="sap rezervacii"/>
      <sheetName val="pl 09 2021 so 09 2022"/>
      <sheetName val="Lookup BS_klasifikacija"/>
      <sheetName val="Sheet1"/>
      <sheetName val="PL_092022_2021_celosen_SAP"/>
      <sheetName val="sap rezerviranja_092021"/>
      <sheetName val="sap rezerviranja_092022"/>
      <sheetName val="razliki vo izvest vo Q2 2021"/>
      <sheetName val="proverka revenue sap i khv"/>
      <sheetName val="Balance Sheet"/>
      <sheetName val="Income Statement"/>
      <sheetName val="Cash Flow"/>
      <sheetName val="Equity"/>
    </sheetNames>
    <sheetDataSet>
      <sheetData sheetId="13">
        <row r="40">
          <cell r="D40">
            <v>1007479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2023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zoomScalePageLayoutView="0" workbookViewId="0" topLeftCell="A1">
      <selection activeCell="C32" sqref="C32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2023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15823454</v>
      </c>
      <c r="C11" s="70">
        <f>C12+C13+C18+C19+C25+C26</f>
        <v>15270439</v>
      </c>
      <c r="D11" s="70">
        <f aca="true" t="shared" si="0" ref="D11:D35">IF(B11&lt;=0,0,C11/B11*100)</f>
        <v>96.50509300940237</v>
      </c>
      <c r="F11" s="106"/>
    </row>
    <row r="12" spans="1:6" ht="14.25" thickBot="1" thickTop="1">
      <c r="A12" s="82" t="s">
        <v>160</v>
      </c>
      <c r="B12" s="89">
        <v>3588583</v>
      </c>
      <c r="C12" s="89">
        <v>3318023</v>
      </c>
      <c r="D12" s="70">
        <f t="shared" si="0"/>
        <v>92.46053386531675</v>
      </c>
      <c r="F12" s="106"/>
    </row>
    <row r="13" spans="1:6" ht="14.25" thickBot="1" thickTop="1">
      <c r="A13" s="82" t="s">
        <v>294</v>
      </c>
      <c r="B13" s="70">
        <f>SUM(B14:B17)</f>
        <v>11360423</v>
      </c>
      <c r="C13" s="70">
        <f>SUM(C14:C17)</f>
        <v>11168048</v>
      </c>
      <c r="D13" s="70">
        <f t="shared" si="0"/>
        <v>98.3066211531032</v>
      </c>
      <c r="F13" s="106"/>
    </row>
    <row r="14" spans="1:6" ht="14.25" thickBot="1" thickTop="1">
      <c r="A14" s="83" t="s">
        <v>298</v>
      </c>
      <c r="B14" s="72">
        <v>2991954</v>
      </c>
      <c r="C14" s="72">
        <v>2930963</v>
      </c>
      <c r="D14" s="71">
        <f t="shared" si="0"/>
        <v>97.96149940807913</v>
      </c>
      <c r="F14" s="106"/>
    </row>
    <row r="15" spans="1:6" ht="27" thickBot="1" thickTop="1">
      <c r="A15" s="83" t="s">
        <v>259</v>
      </c>
      <c r="B15" s="72">
        <v>6893831</v>
      </c>
      <c r="C15" s="72">
        <v>7246052</v>
      </c>
      <c r="D15" s="71">
        <f t="shared" si="0"/>
        <v>105.10922011288064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1474638</v>
      </c>
      <c r="C17" s="72">
        <v>991033</v>
      </c>
      <c r="D17" s="71">
        <f t="shared" si="0"/>
        <v>67.2051717099383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228364</v>
      </c>
      <c r="C19" s="70">
        <f>SUM(C20:C24)</f>
        <v>234467</v>
      </c>
      <c r="D19" s="70">
        <f t="shared" si="0"/>
        <v>102.67248778266276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6029</v>
      </c>
      <c r="C22" s="72">
        <v>4545</v>
      </c>
      <c r="D22" s="71">
        <f t="shared" si="0"/>
        <v>75.38563609222093</v>
      </c>
      <c r="F22" s="106"/>
    </row>
    <row r="23" spans="1:6" ht="14.25" thickBot="1" thickTop="1">
      <c r="A23" s="83" t="s">
        <v>164</v>
      </c>
      <c r="B23" s="72">
        <v>222335</v>
      </c>
      <c r="C23" s="72">
        <v>229922</v>
      </c>
      <c r="D23" s="71">
        <f t="shared" si="0"/>
        <v>103.41241819776464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646084</v>
      </c>
      <c r="C25" s="89">
        <v>549901</v>
      </c>
      <c r="D25" s="70">
        <f t="shared" si="0"/>
        <v>85.11292649253038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4585926</v>
      </c>
      <c r="C27" s="70">
        <f>SUM(C28:C33)</f>
        <v>5361779</v>
      </c>
      <c r="D27" s="70">
        <f t="shared" si="0"/>
        <v>116.91813169248697</v>
      </c>
      <c r="F27" s="106"/>
    </row>
    <row r="28" spans="1:6" ht="14.25" thickBot="1" thickTop="1">
      <c r="A28" s="84" t="s">
        <v>166</v>
      </c>
      <c r="B28" s="72">
        <v>419936</v>
      </c>
      <c r="C28" s="72">
        <v>468391</v>
      </c>
      <c r="D28" s="71">
        <f t="shared" si="0"/>
        <v>111.53866303436715</v>
      </c>
      <c r="F28" s="106"/>
    </row>
    <row r="29" spans="1:6" ht="15.75" customHeight="1" thickBot="1" thickTop="1">
      <c r="A29" s="84" t="s">
        <v>167</v>
      </c>
      <c r="B29" s="72">
        <v>2883641</v>
      </c>
      <c r="C29" s="72">
        <v>3044327</v>
      </c>
      <c r="D29" s="71">
        <f t="shared" si="0"/>
        <v>105.5723302588637</v>
      </c>
      <c r="F29" s="106"/>
    </row>
    <row r="30" spans="1:6" ht="14.25" thickBot="1" thickTop="1">
      <c r="A30" s="84" t="s">
        <v>168</v>
      </c>
      <c r="B30" s="72">
        <v>253232</v>
      </c>
      <c r="C30" s="72">
        <v>295484</v>
      </c>
      <c r="D30" s="71">
        <f t="shared" si="0"/>
        <v>116.68509509066784</v>
      </c>
      <c r="F30" s="106"/>
    </row>
    <row r="31" spans="1:6" ht="14.25" thickBot="1" thickTop="1">
      <c r="A31" s="84" t="s">
        <v>169</v>
      </c>
      <c r="B31" s="72">
        <v>0</v>
      </c>
      <c r="C31" s="72">
        <v>0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733224</v>
      </c>
      <c r="C32" s="72">
        <v>1350963</v>
      </c>
      <c r="D32" s="71">
        <f t="shared" si="0"/>
        <v>184.24969722758667</v>
      </c>
      <c r="F32" s="106"/>
    </row>
    <row r="33" spans="1:6" ht="14.25" thickBot="1" thickTop="1">
      <c r="A33" s="84" t="s">
        <v>302</v>
      </c>
      <c r="B33" s="72">
        <v>295893</v>
      </c>
      <c r="C33" s="72">
        <v>202614</v>
      </c>
      <c r="D33" s="71">
        <f t="shared" si="0"/>
        <v>68.47542861777737</v>
      </c>
      <c r="F33" s="106"/>
    </row>
    <row r="34" spans="1:6" ht="14.25" thickBot="1" thickTop="1">
      <c r="A34" s="85" t="s">
        <v>173</v>
      </c>
      <c r="B34" s="70">
        <f>B11+B27</f>
        <v>20409380</v>
      </c>
      <c r="C34" s="70">
        <f>C11+C27</f>
        <v>20632218</v>
      </c>
      <c r="D34" s="70">
        <f t="shared" si="0"/>
        <v>101.09184110443334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15639458</v>
      </c>
      <c r="C37" s="70">
        <f>(SUM(C38:C41))</f>
        <v>14979143</v>
      </c>
      <c r="D37" s="70">
        <f aca="true" t="shared" si="1" ref="D37:D57">IF(B37&lt;=0,0,C37/B37*100)</f>
        <v>95.77789076833737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8294880</v>
      </c>
      <c r="C40" s="72">
        <v>7634565</v>
      </c>
      <c r="D40" s="71">
        <f t="shared" si="1"/>
        <v>92.03948700885365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4769922</v>
      </c>
      <c r="C42" s="70">
        <f>C43+C51</f>
        <v>5653075</v>
      </c>
      <c r="D42" s="70">
        <f t="shared" si="1"/>
        <v>118.51504070716462</v>
      </c>
      <c r="F42" s="106"/>
    </row>
    <row r="43" spans="1:6" ht="14.25" thickBot="1" thickTop="1">
      <c r="A43" s="85" t="s">
        <v>178</v>
      </c>
      <c r="B43" s="70">
        <f>SUM(B44:B50)</f>
        <v>3976116</v>
      </c>
      <c r="C43" s="70">
        <f>SUM(C44:C50)</f>
        <v>5015613</v>
      </c>
      <c r="D43" s="70">
        <f t="shared" si="1"/>
        <v>126.14352800572217</v>
      </c>
      <c r="F43" s="106"/>
    </row>
    <row r="44" spans="1:6" ht="14.25" thickBot="1" thickTop="1">
      <c r="A44" s="83" t="s">
        <v>179</v>
      </c>
      <c r="B44" s="72">
        <v>2087803</v>
      </c>
      <c r="C44" s="72">
        <v>1541371</v>
      </c>
      <c r="D44" s="71">
        <f t="shared" si="1"/>
        <v>73.82741570924077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48607</v>
      </c>
      <c r="C46" s="72">
        <v>44099</v>
      </c>
      <c r="D46" s="71">
        <f t="shared" si="1"/>
        <v>90.72561565206657</v>
      </c>
      <c r="F46" s="102"/>
    </row>
    <row r="47" spans="1:6" ht="14.25" thickBot="1" thickTop="1">
      <c r="A47" s="84" t="s">
        <v>181</v>
      </c>
      <c r="B47" s="72">
        <v>100300</v>
      </c>
      <c r="C47" s="72">
        <v>135370</v>
      </c>
      <c r="D47" s="71">
        <f t="shared" si="1"/>
        <v>134.96510468594218</v>
      </c>
      <c r="F47" s="102"/>
    </row>
    <row r="48" spans="1:4" ht="14.25" thickBot="1" thickTop="1">
      <c r="A48" s="84" t="s">
        <v>267</v>
      </c>
      <c r="B48" s="72">
        <v>583216</v>
      </c>
      <c r="C48" s="72">
        <v>2283536</v>
      </c>
      <c r="D48" s="71">
        <f t="shared" si="1"/>
        <v>391.5420701764012</v>
      </c>
    </row>
    <row r="49" spans="1:4" ht="14.25" thickBot="1" thickTop="1">
      <c r="A49" s="84" t="s">
        <v>303</v>
      </c>
      <c r="B49" s="72">
        <v>1156190</v>
      </c>
      <c r="C49" s="72">
        <v>1011237</v>
      </c>
      <c r="D49" s="71">
        <f t="shared" si="1"/>
        <v>87.46287374912428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793806</v>
      </c>
      <c r="C51" s="70">
        <f>SUM(C52:C55)</f>
        <v>637462</v>
      </c>
      <c r="D51" s="70">
        <f t="shared" si="1"/>
        <v>80.30450765048387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697432</v>
      </c>
      <c r="C53" s="72">
        <v>548467</v>
      </c>
      <c r="D53" s="71">
        <f t="shared" si="1"/>
        <v>78.64092843460007</v>
      </c>
    </row>
    <row r="54" spans="1:4" ht="14.25" thickBot="1" thickTop="1">
      <c r="A54" s="84" t="s">
        <v>215</v>
      </c>
      <c r="B54" s="72">
        <v>73511</v>
      </c>
      <c r="C54" s="72">
        <v>80805</v>
      </c>
      <c r="D54" s="71">
        <f t="shared" si="1"/>
        <v>109.92232455006734</v>
      </c>
    </row>
    <row r="55" spans="1:4" ht="14.25" thickBot="1" thickTop="1">
      <c r="A55" s="84" t="s">
        <v>301</v>
      </c>
      <c r="B55" s="72">
        <v>22863</v>
      </c>
      <c r="C55" s="72">
        <v>8190</v>
      </c>
      <c r="D55" s="71">
        <f t="shared" si="1"/>
        <v>35.822070594410185</v>
      </c>
    </row>
    <row r="56" spans="1:4" ht="14.25" thickBot="1" thickTop="1">
      <c r="A56" s="82" t="s">
        <v>265</v>
      </c>
      <c r="B56" s="70">
        <f>B37+B42</f>
        <v>20409380</v>
      </c>
      <c r="C56" s="70">
        <f>C37+C42</f>
        <v>20632218</v>
      </c>
      <c r="D56" s="70">
        <f t="shared" si="1"/>
        <v>101.09184110443334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0" zoomScaleNormal="70" zoomScalePageLayoutView="0" workbookViewId="0" topLeftCell="A1">
      <selection activeCell="C46" sqref="C46:D46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2023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5932884</v>
      </c>
      <c r="D11" s="70">
        <f>D12+D18+D19</f>
        <v>5900766</v>
      </c>
      <c r="E11" s="70">
        <f>IF(C11&lt;=0,0,D11/C11*100)</f>
        <v>99.45864439621607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5872399</v>
      </c>
      <c r="D12" s="71">
        <f>SUM(D13:D14)</f>
        <v>5817851</v>
      </c>
      <c r="E12" s="71">
        <f aca="true" t="shared" si="0" ref="E12:E49">IF(C12&lt;=0,0,D12/C12*100)</f>
        <v>99.07111216387034</v>
      </c>
      <c r="G12" s="106"/>
    </row>
    <row r="13" spans="1:7" ht="14.25" thickBot="1" thickTop="1">
      <c r="A13" s="69" t="s">
        <v>245</v>
      </c>
      <c r="B13" s="90" t="s">
        <v>12</v>
      </c>
      <c r="C13" s="72">
        <v>5681921</v>
      </c>
      <c r="D13" s="72">
        <v>5587316</v>
      </c>
      <c r="E13" s="71">
        <f t="shared" si="0"/>
        <v>98.33498213016337</v>
      </c>
      <c r="G13" s="106"/>
    </row>
    <row r="14" spans="1:7" ht="14.25" thickBot="1" thickTop="1">
      <c r="A14" s="69" t="s">
        <v>246</v>
      </c>
      <c r="B14" s="90" t="s">
        <v>13</v>
      </c>
      <c r="C14" s="72">
        <v>190478</v>
      </c>
      <c r="D14" s="72">
        <v>230535</v>
      </c>
      <c r="E14" s="71">
        <f t="shared" si="0"/>
        <v>121.02972521761043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60485</v>
      </c>
      <c r="D19" s="72">
        <v>82915</v>
      </c>
      <c r="E19" s="71">
        <f t="shared" si="0"/>
        <v>137.0835744399438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5031019</v>
      </c>
      <c r="D20" s="70">
        <f>SUM(D21:D31)</f>
        <v>4750940</v>
      </c>
      <c r="E20" s="70">
        <f t="shared" si="0"/>
        <v>94.4329568224648</v>
      </c>
      <c r="G20" s="106"/>
    </row>
    <row r="21" spans="1:7" ht="14.25" thickBot="1" thickTop="1">
      <c r="A21" s="69">
        <v>9</v>
      </c>
      <c r="B21" s="91" t="s">
        <v>248</v>
      </c>
      <c r="C21" s="72">
        <v>1228499</v>
      </c>
      <c r="D21" s="72">
        <v>1030801</v>
      </c>
      <c r="E21" s="71">
        <f t="shared" si="0"/>
        <v>83.90735360793946</v>
      </c>
      <c r="G21" s="106"/>
    </row>
    <row r="22" spans="1:7" ht="14.25" thickBot="1" thickTop="1">
      <c r="A22" s="69">
        <v>10</v>
      </c>
      <c r="B22" s="91" t="s">
        <v>273</v>
      </c>
      <c r="C22" s="72">
        <v>250594</v>
      </c>
      <c r="D22" s="72">
        <v>293708</v>
      </c>
      <c r="E22" s="71">
        <f t="shared" si="0"/>
        <v>117.2047215815223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1139270</v>
      </c>
      <c r="D24" s="72">
        <v>1076989</v>
      </c>
      <c r="E24" s="71">
        <f t="shared" si="0"/>
        <v>94.53325375020847</v>
      </c>
      <c r="G24" s="106"/>
    </row>
    <row r="25" spans="1:7" ht="14.25" thickBot="1" thickTop="1">
      <c r="A25" s="69">
        <v>13</v>
      </c>
      <c r="B25" s="91" t="s">
        <v>276</v>
      </c>
      <c r="C25" s="72">
        <v>348122</v>
      </c>
      <c r="D25" s="72">
        <v>377094</v>
      </c>
      <c r="E25" s="71">
        <f t="shared" si="0"/>
        <v>108.32236974394034</v>
      </c>
      <c r="G25" s="106"/>
    </row>
    <row r="26" spans="1:7" ht="14.25" thickBot="1" thickTop="1">
      <c r="A26" s="69">
        <v>14</v>
      </c>
      <c r="B26" s="91" t="s">
        <v>2</v>
      </c>
      <c r="C26" s="72">
        <v>517082</v>
      </c>
      <c r="D26" s="72">
        <v>495010</v>
      </c>
      <c r="E26" s="71">
        <f t="shared" si="0"/>
        <v>95.73143137838873</v>
      </c>
      <c r="G26" s="106"/>
    </row>
    <row r="27" spans="1:7" ht="14.25" thickBot="1" thickTop="1">
      <c r="A27" s="69">
        <v>15</v>
      </c>
      <c r="B27" s="90" t="s">
        <v>277</v>
      </c>
      <c r="C27" s="72">
        <v>1447704</v>
      </c>
      <c r="D27" s="72">
        <v>1380357</v>
      </c>
      <c r="E27" s="71">
        <f t="shared" si="0"/>
        <v>95.3480131297558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84714</v>
      </c>
      <c r="D29" s="72">
        <v>87642</v>
      </c>
      <c r="E29" s="71">
        <f t="shared" si="0"/>
        <v>103.45633543452087</v>
      </c>
      <c r="G29" s="106"/>
    </row>
    <row r="30" spans="1:7" ht="14.25" thickBot="1" thickTop="1">
      <c r="A30" s="69">
        <v>18</v>
      </c>
      <c r="B30" s="91" t="s">
        <v>249</v>
      </c>
      <c r="C30" s="72">
        <v>14177</v>
      </c>
      <c r="D30" s="72">
        <v>8891</v>
      </c>
      <c r="E30" s="71">
        <f t="shared" si="0"/>
        <v>62.714255484235025</v>
      </c>
      <c r="G30" s="106"/>
    </row>
    <row r="31" spans="1:7" ht="14.25" thickBot="1" thickTop="1">
      <c r="A31" s="69">
        <v>19</v>
      </c>
      <c r="B31" s="90" t="s">
        <v>280</v>
      </c>
      <c r="C31" s="72">
        <v>857</v>
      </c>
      <c r="D31" s="72">
        <v>448</v>
      </c>
      <c r="E31" s="71">
        <f t="shared" si="0"/>
        <v>52.275379229871646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901865</v>
      </c>
      <c r="D32" s="74">
        <f>D11-D20-D16+D17</f>
        <v>1149826</v>
      </c>
      <c r="E32" s="74">
        <f t="shared" si="0"/>
        <v>127.4942480304702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14054</v>
      </c>
      <c r="D33" s="74">
        <f>D34+D35+D36</f>
        <v>23932</v>
      </c>
      <c r="E33" s="70">
        <f t="shared" si="0"/>
        <v>170.28603956169061</v>
      </c>
      <c r="G33" s="106"/>
    </row>
    <row r="34" spans="1:7" ht="14.25" thickBot="1" thickTop="1">
      <c r="A34" s="69" t="s">
        <v>288</v>
      </c>
      <c r="B34" s="90" t="s">
        <v>250</v>
      </c>
      <c r="C34" s="72">
        <v>14054</v>
      </c>
      <c r="D34" s="72">
        <v>23932</v>
      </c>
      <c r="E34" s="71">
        <f t="shared" si="0"/>
        <v>170.28603956169061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29826</v>
      </c>
      <c r="D37" s="70">
        <f>D38+D39+D40</f>
        <v>32132</v>
      </c>
      <c r="E37" s="70">
        <f t="shared" si="0"/>
        <v>107.73150942131026</v>
      </c>
      <c r="G37" s="106"/>
    </row>
    <row r="38" spans="1:7" ht="14.25" thickBot="1" thickTop="1">
      <c r="A38" s="69" t="s">
        <v>291</v>
      </c>
      <c r="B38" s="90" t="s">
        <v>252</v>
      </c>
      <c r="C38" s="72">
        <v>29826</v>
      </c>
      <c r="D38" s="72">
        <v>32132</v>
      </c>
      <c r="E38" s="71">
        <f t="shared" si="0"/>
        <v>107.73150942131026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886093</v>
      </c>
      <c r="D41" s="70">
        <f>D32+D33-D37</f>
        <v>1141626</v>
      </c>
      <c r="E41" s="70">
        <f t="shared" si="0"/>
        <v>128.83816935694108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886093</v>
      </c>
      <c r="D43" s="70">
        <f>D41+D42</f>
        <v>1141626</v>
      </c>
      <c r="E43" s="70">
        <f t="shared" si="0"/>
        <v>128.83816935694108</v>
      </c>
    </row>
    <row r="44" spans="1:5" ht="14.25" thickBot="1" thickTop="1">
      <c r="A44" s="69">
        <v>26</v>
      </c>
      <c r="B44" s="91" t="s">
        <v>5</v>
      </c>
      <c r="C44" s="72">
        <v>109731</v>
      </c>
      <c r="D44" s="72">
        <v>134147</v>
      </c>
      <c r="E44" s="71">
        <f t="shared" si="0"/>
        <v>122.25077689987333</v>
      </c>
    </row>
    <row r="45" spans="1:5" ht="14.25" thickBot="1" thickTop="1">
      <c r="A45" s="69">
        <v>27</v>
      </c>
      <c r="B45" s="92" t="s">
        <v>18</v>
      </c>
      <c r="C45" s="70">
        <f>C43-C44</f>
        <v>776362</v>
      </c>
      <c r="D45" s="70">
        <f>D43-D44</f>
        <v>1007479</v>
      </c>
      <c r="E45" s="70">
        <f t="shared" si="0"/>
        <v>129.76923136371948</v>
      </c>
    </row>
    <row r="46" spans="1:5" ht="14.25" thickBot="1" thickTop="1">
      <c r="A46" s="69">
        <v>28</v>
      </c>
      <c r="B46" s="93" t="s">
        <v>6</v>
      </c>
      <c r="C46" s="72">
        <v>336424</v>
      </c>
      <c r="D46" s="72">
        <v>436574</v>
      </c>
      <c r="E46" s="71">
        <f t="shared" si="0"/>
        <v>129.76898199890613</v>
      </c>
    </row>
    <row r="47" spans="1:5" ht="27" thickBot="1" thickTop="1">
      <c r="A47" s="69">
        <v>29</v>
      </c>
      <c r="B47" s="92" t="s">
        <v>285</v>
      </c>
      <c r="C47" s="70">
        <f>C45-C46</f>
        <v>439938</v>
      </c>
      <c r="D47" s="70">
        <f>D45-D46</f>
        <v>570905</v>
      </c>
      <c r="E47" s="70">
        <f t="shared" si="0"/>
        <v>129.7694220549259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776362</v>
      </c>
      <c r="D49" s="70">
        <f>D45+D48</f>
        <v>1007479</v>
      </c>
      <c r="E49" s="70">
        <f t="shared" si="0"/>
        <v>129.76923136371948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0" zoomScaleNormal="70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2023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4478099</v>
      </c>
      <c r="C9" s="33">
        <f>C10+SUM(C12:C28)</f>
        <v>2187868</v>
      </c>
      <c r="D9" s="33">
        <f>IF(B9&lt;=0,0,C9/B9*100)</f>
        <v>48.857070824026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1500279</v>
      </c>
      <c r="C10" s="29">
        <v>1007479</v>
      </c>
      <c r="D10" s="117">
        <f>IF(B10&lt;=0,0,C10/B10*100)</f>
        <v>67.15277625028412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2793719</v>
      </c>
      <c r="C12" s="29">
        <v>1380357</v>
      </c>
      <c r="D12" s="117">
        <f aca="true" t="shared" si="0" ref="D12:D28">IF(B12&lt;=0,0,C12/B12*100)</f>
        <v>49.40929993317152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173130</v>
      </c>
      <c r="C13" s="29">
        <v>6896</v>
      </c>
      <c r="D13" s="117">
        <f t="shared" si="0"/>
        <v>3.9831340611101482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78118</v>
      </c>
      <c r="C14" s="29">
        <v>-48778</v>
      </c>
      <c r="D14" s="117">
        <f t="shared" si="0"/>
        <v>-62.441434752553825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-420466</v>
      </c>
      <c r="C15" s="29">
        <v>-88095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-12291</v>
      </c>
      <c r="C16" s="29">
        <v>-28212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-12259</v>
      </c>
      <c r="C17" s="29">
        <v>-14243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-30876</v>
      </c>
      <c r="C18" s="29">
        <v>93279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427527</v>
      </c>
      <c r="C19" s="29">
        <v>-109411</v>
      </c>
      <c r="D19" s="117">
        <f t="shared" si="0"/>
        <v>-25.591600062686098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4308</v>
      </c>
      <c r="C20" s="29">
        <v>20518</v>
      </c>
      <c r="D20" s="117">
        <f t="shared" si="0"/>
        <v>476.2766945218199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123053</v>
      </c>
      <c r="C21" s="29">
        <v>203661</v>
      </c>
      <c r="D21" s="117">
        <f t="shared" si="0"/>
        <v>165.50673287120185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83580</v>
      </c>
      <c r="C22" s="29">
        <v>-120367</v>
      </c>
      <c r="D22" s="117">
        <f t="shared" si="0"/>
        <v>-144.0141182100981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43150</v>
      </c>
      <c r="C23" s="29">
        <v>25971</v>
      </c>
      <c r="D23" s="117">
        <f t="shared" si="0"/>
        <v>60.18771726535341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-11823</v>
      </c>
      <c r="C24" s="29">
        <v>-16159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-214132</v>
      </c>
      <c r="C25" s="29">
        <v>-142540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-22419</v>
      </c>
      <c r="C26" s="29">
        <v>1441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-24499</v>
      </c>
      <c r="C28" s="29">
        <v>16071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-2607303</v>
      </c>
      <c r="C29" s="33">
        <f>SUM(C30:C38)</f>
        <v>-1232253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-3346852</v>
      </c>
      <c r="C30" s="29">
        <v>-1258045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42817</v>
      </c>
      <c r="C31" s="29">
        <v>7759</v>
      </c>
      <c r="D31" s="117">
        <f aca="true" t="shared" si="1" ref="D31:D38">IF(B31&lt;=0,0,C31/B31*100)</f>
        <v>18.121306957516875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4563</v>
      </c>
      <c r="C35" s="29">
        <v>1687</v>
      </c>
      <c r="D35" s="117">
        <f t="shared" si="1"/>
        <v>36.97129081744466</v>
      </c>
      <c r="E35" s="7"/>
      <c r="F35" s="7"/>
    </row>
    <row r="36" spans="1:6" ht="14.25" thickBot="1" thickTop="1">
      <c r="A36" s="24" t="s">
        <v>101</v>
      </c>
      <c r="B36" s="29">
        <v>2449</v>
      </c>
      <c r="C36" s="29">
        <v>187</v>
      </c>
      <c r="D36" s="117">
        <f t="shared" si="1"/>
        <v>7.635769701919151</v>
      </c>
      <c r="E36" s="7"/>
      <c r="F36" s="7"/>
    </row>
    <row r="37" spans="1:6" ht="14.25" thickBot="1" thickTop="1">
      <c r="A37" s="24" t="s">
        <v>102</v>
      </c>
      <c r="B37" s="29">
        <v>11823</v>
      </c>
      <c r="C37" s="29">
        <v>16159</v>
      </c>
      <c r="D37" s="117">
        <f t="shared" si="1"/>
        <v>136.67427894781358</v>
      </c>
      <c r="E37" s="7"/>
      <c r="F37" s="7"/>
    </row>
    <row r="38" spans="1:6" ht="14.25" thickBot="1" thickTop="1">
      <c r="A38" s="24" t="s">
        <v>103</v>
      </c>
      <c r="B38" s="29">
        <v>677897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-2428978</v>
      </c>
      <c r="C39" s="33">
        <f>SUM(C40:C46)</f>
        <v>-337876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-1721037</v>
      </c>
      <c r="C44" s="29">
        <v>-268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-707941</v>
      </c>
      <c r="C46" s="29">
        <v>-337608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-558182</v>
      </c>
      <c r="C47" s="33">
        <f>C9+C29+C39</f>
        <v>617739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1291406</v>
      </c>
      <c r="C48" s="29">
        <v>733224</v>
      </c>
      <c r="D48" s="117">
        <f t="shared" si="2"/>
        <v>56.77718703490614</v>
      </c>
      <c r="E48" s="7"/>
      <c r="F48" s="7"/>
    </row>
    <row r="49" spans="1:6" ht="14.25" thickBot="1" thickTop="1">
      <c r="A49" s="32" t="s">
        <v>226</v>
      </c>
      <c r="B49" s="33">
        <f>B47+B48</f>
        <v>733224</v>
      </c>
      <c r="C49" s="33">
        <f>C47+C48</f>
        <v>1350963</v>
      </c>
      <c r="D49" s="33">
        <f t="shared" si="2"/>
        <v>184.24969722758667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0" zoomScaleNormal="70" zoomScalePageLayoutView="0" workbookViewId="0" topLeftCell="A1">
      <selection activeCell="E35" sqref="E35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2023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8516581</v>
      </c>
      <c r="F9" s="25"/>
      <c r="G9" s="18">
        <f aca="true" t="shared" si="0" ref="G9:G27">SUM(B9:F9)</f>
        <v>15861159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1500279</v>
      </c>
      <c r="F14" s="26"/>
      <c r="G14" s="18">
        <f t="shared" si="0"/>
        <v>1500279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-1721980</v>
      </c>
      <c r="F16" s="26"/>
      <c r="G16" s="18">
        <f t="shared" si="0"/>
        <v>-1721980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8294880</v>
      </c>
      <c r="F28" s="21">
        <f t="shared" si="1"/>
        <v>0</v>
      </c>
      <c r="G28" s="21">
        <f t="shared" si="1"/>
        <v>15639458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+'[2]BU bez link_062023_062022'!D40</f>
        <v>1007479</v>
      </c>
      <c r="F33" s="26"/>
      <c r="G33" s="20">
        <f t="shared" si="2"/>
        <v>1007479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-1667794</v>
      </c>
      <c r="F35" s="26"/>
      <c r="G35" s="20">
        <f t="shared" si="2"/>
        <v>-1667794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7634565</v>
      </c>
      <c r="F47" s="19">
        <f t="shared" si="3"/>
        <v>0</v>
      </c>
      <c r="G47" s="19">
        <f t="shared" si="3"/>
        <v>14979143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70" zoomScaleNormal="7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2023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15823454</v>
      </c>
      <c r="C8" s="125">
        <f>'Биланс на состојба'!C11</f>
        <v>15270439</v>
      </c>
      <c r="D8" s="125">
        <f>'Биланс на состојба'!D11</f>
        <v>96.50509300940237</v>
      </c>
    </row>
    <row r="9" spans="1:4" ht="14.25" thickBot="1" thickTop="1">
      <c r="A9" s="126" t="s">
        <v>189</v>
      </c>
      <c r="B9" s="127">
        <f>'Биланс на состојба'!B12</f>
        <v>3588583</v>
      </c>
      <c r="C9" s="127">
        <f>'Биланс на состојба'!C12</f>
        <v>3318023</v>
      </c>
      <c r="D9" s="125">
        <f>'Биланс на состојба'!D12</f>
        <v>92.46053386531675</v>
      </c>
    </row>
    <row r="10" spans="1:4" ht="14.25" thickBot="1" thickTop="1">
      <c r="A10" s="124" t="s">
        <v>190</v>
      </c>
      <c r="B10" s="125">
        <f>'Биланс на состојба'!B13</f>
        <v>11360423</v>
      </c>
      <c r="C10" s="125">
        <f>'Биланс на состојба'!C13</f>
        <v>11168048</v>
      </c>
      <c r="D10" s="125">
        <f>'Биланс на состојба'!D13</f>
        <v>98.3066211531032</v>
      </c>
    </row>
    <row r="11" spans="1:4" ht="14.25" thickBot="1" thickTop="1">
      <c r="A11" s="128" t="s">
        <v>328</v>
      </c>
      <c r="B11" s="127">
        <f>'Биланс на состојба'!B14</f>
        <v>2991954</v>
      </c>
      <c r="C11" s="127">
        <f>'Биланс на состојба'!C14</f>
        <v>2930963</v>
      </c>
      <c r="D11" s="129">
        <f>'Биланс на состојба'!D14</f>
        <v>97.96149940807913</v>
      </c>
    </row>
    <row r="12" spans="1:4" ht="14.25" thickBot="1" thickTop="1">
      <c r="A12" s="128" t="s">
        <v>329</v>
      </c>
      <c r="B12" s="127">
        <f>'Биланс на состојба'!B15</f>
        <v>6893831</v>
      </c>
      <c r="C12" s="127">
        <f>'Биланс на состојба'!C15</f>
        <v>7246052</v>
      </c>
      <c r="D12" s="129">
        <f>'Биланс на состојба'!D15</f>
        <v>105.10922011288064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1474638</v>
      </c>
      <c r="C14" s="127">
        <f>'Биланс на состојба'!C17</f>
        <v>991033</v>
      </c>
      <c r="D14" s="129">
        <f>'Биланс на состојба'!D17</f>
        <v>67.2051717099383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228364</v>
      </c>
      <c r="C16" s="125">
        <f>'Биланс на состојба'!C19</f>
        <v>234467</v>
      </c>
      <c r="D16" s="125">
        <f>'Биланс на состојба'!D19</f>
        <v>102.67248778266276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6029</v>
      </c>
      <c r="C19" s="127">
        <f>'Биланс на состојба'!C22</f>
        <v>4545</v>
      </c>
      <c r="D19" s="129">
        <f>'Биланс на состојба'!D22</f>
        <v>75.38563609222093</v>
      </c>
    </row>
    <row r="20" spans="1:4" ht="14.25" thickBot="1" thickTop="1">
      <c r="A20" s="131" t="s">
        <v>335</v>
      </c>
      <c r="B20" s="127">
        <f>'Биланс на состојба'!B23</f>
        <v>222335</v>
      </c>
      <c r="C20" s="127">
        <f>'Биланс на состојба'!C23</f>
        <v>229922</v>
      </c>
      <c r="D20" s="129">
        <f>'Биланс на состојба'!D23</f>
        <v>103.41241819776464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646084</v>
      </c>
      <c r="C22" s="125">
        <f>'Биланс на состојба'!C25</f>
        <v>549901</v>
      </c>
      <c r="D22" s="125">
        <f>'Биланс на состојба'!D25</f>
        <v>85.11292649253038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4585926</v>
      </c>
      <c r="C24" s="127">
        <f>'Биланс на состојба'!C27</f>
        <v>5361779</v>
      </c>
      <c r="D24" s="125">
        <f>'Биланс на состојба'!D27</f>
        <v>116.91813169248697</v>
      </c>
    </row>
    <row r="25" spans="1:4" ht="14.25" thickBot="1" thickTop="1">
      <c r="A25" s="126" t="s">
        <v>196</v>
      </c>
      <c r="B25" s="125">
        <f>'Биланс на состојба'!B28</f>
        <v>419936</v>
      </c>
      <c r="C25" s="125">
        <f>'Биланс на состојба'!C28</f>
        <v>468391</v>
      </c>
      <c r="D25" s="129">
        <f>'Биланс на состојба'!D28</f>
        <v>111.53866303436715</v>
      </c>
    </row>
    <row r="26" spans="1:4" ht="14.25" thickBot="1" thickTop="1">
      <c r="A26" s="128" t="s">
        <v>197</v>
      </c>
      <c r="B26" s="127">
        <f>'Биланс на состојба'!B29</f>
        <v>2883641</v>
      </c>
      <c r="C26" s="127">
        <f>'Биланс на состојба'!C29</f>
        <v>3044327</v>
      </c>
      <c r="D26" s="129">
        <f>'Биланс на состојба'!D29</f>
        <v>105.5723302588637</v>
      </c>
    </row>
    <row r="27" spans="1:4" ht="14.25" thickBot="1" thickTop="1">
      <c r="A27" s="128" t="s">
        <v>337</v>
      </c>
      <c r="B27" s="127">
        <f>'Биланс на состојба'!B30</f>
        <v>253232</v>
      </c>
      <c r="C27" s="127">
        <f>'Биланс на состојба'!C30</f>
        <v>295484</v>
      </c>
      <c r="D27" s="129">
        <f>'Биланс на состојба'!D30</f>
        <v>116.68509509066784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733224</v>
      </c>
      <c r="C29" s="127">
        <f>'Биланс на состојба'!C32</f>
        <v>1350963</v>
      </c>
      <c r="D29" s="129">
        <f>'Биланс на состојба'!D32</f>
        <v>184.24969722758667</v>
      </c>
    </row>
    <row r="30" spans="1:4" ht="14.25" thickBot="1" thickTop="1">
      <c r="A30" s="126" t="s">
        <v>338</v>
      </c>
      <c r="B30" s="127">
        <f>'Биланс на состојба'!B33</f>
        <v>295893</v>
      </c>
      <c r="C30" s="127">
        <f>'Биланс на состојба'!C33</f>
        <v>202614</v>
      </c>
      <c r="D30" s="129">
        <f>'Биланс на состојба'!D33</f>
        <v>68.47542861777737</v>
      </c>
    </row>
    <row r="31" spans="1:4" ht="14.25" thickBot="1" thickTop="1">
      <c r="A31" s="132" t="s">
        <v>200</v>
      </c>
      <c r="B31" s="125">
        <f>'Биланс на состојба'!B34</f>
        <v>20409380</v>
      </c>
      <c r="C31" s="125">
        <f>'Биланс на состојба'!C34</f>
        <v>20632218</v>
      </c>
      <c r="D31" s="125">
        <f>'Биланс на состојба'!D34</f>
        <v>101.09184110443334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15639458</v>
      </c>
      <c r="C34" s="125">
        <f>'Биланс на состојба'!C37</f>
        <v>14979143</v>
      </c>
      <c r="D34" s="125">
        <f>'Биланс на состојба'!D37</f>
        <v>95.77789076833737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8294880</v>
      </c>
      <c r="C37" s="127">
        <f>'Биланс на состојба'!C40</f>
        <v>7634565</v>
      </c>
      <c r="D37" s="129">
        <f>'Биланс на состојба'!D40</f>
        <v>92.03948700885365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4769922</v>
      </c>
      <c r="C39" s="125">
        <f>'Биланс на состојба'!C42</f>
        <v>5653075</v>
      </c>
      <c r="D39" s="125">
        <f>'Биланс на состојба'!D42</f>
        <v>118.51504070716462</v>
      </c>
    </row>
    <row r="40" spans="1:4" ht="14.25" thickBot="1" thickTop="1">
      <c r="A40" s="132" t="s">
        <v>208</v>
      </c>
      <c r="B40" s="125">
        <f>'Биланс на состојба'!B43</f>
        <v>3976116</v>
      </c>
      <c r="C40" s="125">
        <f>'Биланс на состојба'!C43</f>
        <v>5015613</v>
      </c>
      <c r="D40" s="125">
        <f>'Биланс на состојба'!D43</f>
        <v>126.14352800572217</v>
      </c>
    </row>
    <row r="41" spans="1:4" ht="14.25" thickBot="1" thickTop="1">
      <c r="A41" s="126" t="s">
        <v>209</v>
      </c>
      <c r="B41" s="127">
        <f>'Биланс на состојба'!B44</f>
        <v>2087803</v>
      </c>
      <c r="C41" s="127">
        <f>'Биланс на состојба'!C44</f>
        <v>1541371</v>
      </c>
      <c r="D41" s="129">
        <f>'Биланс на состојба'!D44</f>
        <v>73.82741570924077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48607</v>
      </c>
      <c r="C43" s="127">
        <f>'Биланс на состојба'!C46</f>
        <v>44099</v>
      </c>
      <c r="D43" s="129">
        <f>'Биланс на состојба'!D46</f>
        <v>90.72561565206657</v>
      </c>
    </row>
    <row r="44" spans="1:4" ht="14.25" thickBot="1" thickTop="1">
      <c r="A44" s="128" t="s">
        <v>212</v>
      </c>
      <c r="B44" s="127">
        <f>'Биланс на состојба'!B47</f>
        <v>100300</v>
      </c>
      <c r="C44" s="127">
        <f>'Биланс на состојба'!C47</f>
        <v>135370</v>
      </c>
      <c r="D44" s="129">
        <f>'Биланс на состојба'!D47</f>
        <v>134.96510468594218</v>
      </c>
    </row>
    <row r="45" spans="1:4" ht="14.25" thickBot="1" thickTop="1">
      <c r="A45" s="128" t="s">
        <v>340</v>
      </c>
      <c r="B45" s="129">
        <f>'Биланс на состојба'!B48</f>
        <v>583216</v>
      </c>
      <c r="C45" s="129">
        <f>'Биланс на состојба'!C48</f>
        <v>2283536</v>
      </c>
      <c r="D45" s="129">
        <f>'Биланс на состојба'!D48</f>
        <v>391.5420701764012</v>
      </c>
    </row>
    <row r="46" spans="1:4" ht="14.25" thickBot="1" thickTop="1">
      <c r="A46" s="128" t="s">
        <v>341</v>
      </c>
      <c r="B46" s="127">
        <f>'Биланс на состојба'!B49</f>
        <v>1156190</v>
      </c>
      <c r="C46" s="127">
        <f>'Биланс на состојба'!C49</f>
        <v>1011237</v>
      </c>
      <c r="D46" s="129">
        <f>'Биланс на состојба'!D49</f>
        <v>87.46287374912428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793806</v>
      </c>
      <c r="C48" s="125">
        <f>'Биланс на состојба'!C51</f>
        <v>637462</v>
      </c>
      <c r="D48" s="125">
        <f>'Биланс на состојба'!D51</f>
        <v>80.30450765048387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697432</v>
      </c>
      <c r="C50" s="127">
        <f>'Биланс на состојба'!C53</f>
        <v>548467</v>
      </c>
      <c r="D50" s="129">
        <f>'Биланс на состојба'!D53</f>
        <v>78.64092843460007</v>
      </c>
    </row>
    <row r="51" spans="1:4" ht="14.25" thickBot="1" thickTop="1">
      <c r="A51" s="128" t="s">
        <v>216</v>
      </c>
      <c r="B51" s="127">
        <f>'Биланс на состојба'!B54</f>
        <v>73511</v>
      </c>
      <c r="C51" s="127">
        <f>'Биланс на состојба'!C54</f>
        <v>80805</v>
      </c>
      <c r="D51" s="129">
        <f>'Биланс на состојба'!D54</f>
        <v>109.92232455006734</v>
      </c>
    </row>
    <row r="52" spans="1:4" ht="14.25" thickBot="1" thickTop="1">
      <c r="A52" s="128" t="s">
        <v>343</v>
      </c>
      <c r="B52" s="127">
        <f>'Биланс на состојба'!B55</f>
        <v>22863</v>
      </c>
      <c r="C52" s="127">
        <f>'Биланс на состојба'!C55</f>
        <v>8190</v>
      </c>
      <c r="D52" s="129">
        <f>'Биланс на состојба'!D55</f>
        <v>35.822070594410185</v>
      </c>
    </row>
    <row r="53" spans="1:4" s="130" customFormat="1" ht="14.25" thickBot="1" thickTop="1">
      <c r="A53" s="124" t="s">
        <v>217</v>
      </c>
      <c r="B53" s="125">
        <f>'Биланс на состојба'!B56</f>
        <v>20409380</v>
      </c>
      <c r="C53" s="125">
        <f>'Биланс на состојба'!C56</f>
        <v>20632218</v>
      </c>
      <c r="D53" s="125">
        <f>'Биланс на состојба'!D56</f>
        <v>101.09184110443334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2023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5932884</v>
      </c>
      <c r="D11" s="125">
        <f>'Биланс на успех - природа'!D11</f>
        <v>5900766</v>
      </c>
      <c r="E11" s="125">
        <f>'Биланс на успех - природа'!E11</f>
        <v>99.45864439621607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5872399</v>
      </c>
      <c r="D12" s="129">
        <f>'Биланс на успех - природа'!D12</f>
        <v>5817851</v>
      </c>
      <c r="E12" s="129">
        <f>'Биланс на успех - природа'!E12</f>
        <v>99.07111216387034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5681921</v>
      </c>
      <c r="D13" s="158">
        <f>'Биланс на успех - природа'!D13</f>
        <v>5587316</v>
      </c>
      <c r="E13" s="129">
        <f>'Биланс на успех - природа'!E13</f>
        <v>98.33498213016337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190478</v>
      </c>
      <c r="D14" s="158">
        <f>'Биланс на успех - природа'!D14</f>
        <v>230535</v>
      </c>
      <c r="E14" s="129">
        <f>'Биланс на успех - природа'!E14</f>
        <v>121.02972521761043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60485</v>
      </c>
      <c r="D19" s="158">
        <f>'Биланс на успех - природа'!D19</f>
        <v>82915</v>
      </c>
      <c r="E19" s="129">
        <f>'Биланс на успех - природа'!E19</f>
        <v>137.0835744399438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5031019</v>
      </c>
      <c r="D20" s="125">
        <f>'Биланс на успех - природа'!D20</f>
        <v>4750940</v>
      </c>
      <c r="E20" s="125">
        <f>'Биланс на успех - природа'!E20</f>
        <v>94.4329568224648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1228499</v>
      </c>
      <c r="D21" s="158">
        <f>'Биланс на успех - природа'!D21</f>
        <v>1030801</v>
      </c>
      <c r="E21" s="129">
        <f>'Биланс на успех - природа'!E21</f>
        <v>83.90735360793946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250594</v>
      </c>
      <c r="D22" s="158">
        <f>'Биланс на успех - природа'!D22</f>
        <v>293708</v>
      </c>
      <c r="E22" s="129">
        <f>'Биланс на успех - природа'!E22</f>
        <v>117.2047215815223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1139270</v>
      </c>
      <c r="D24" s="158">
        <f>'Биланс на успех - природа'!D24</f>
        <v>1076989</v>
      </c>
      <c r="E24" s="129">
        <f>'Биланс на успех - природа'!E24</f>
        <v>94.53325375020847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348122</v>
      </c>
      <c r="D25" s="158">
        <f>'Биланс на успех - природа'!D25</f>
        <v>377094</v>
      </c>
      <c r="E25" s="129">
        <f>'Биланс на успех - природа'!E25</f>
        <v>108.32236974394034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517082</v>
      </c>
      <c r="D26" s="158">
        <f>'Биланс на успех - природа'!D26</f>
        <v>495010</v>
      </c>
      <c r="E26" s="129">
        <f>'Биланс на успех - природа'!E26</f>
        <v>95.73143137838873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1447704</v>
      </c>
      <c r="D27" s="158">
        <f>'Биланс на успех - природа'!D27</f>
        <v>1380357</v>
      </c>
      <c r="E27" s="129">
        <f>'Биланс на успех - природа'!E27</f>
        <v>95.3480131297558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84714</v>
      </c>
      <c r="D29" s="158">
        <f>'Биланс на успех - природа'!D29</f>
        <v>87642</v>
      </c>
      <c r="E29" s="129">
        <f>'Биланс на успех - природа'!E29</f>
        <v>103.45633543452087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14177</v>
      </c>
      <c r="D30" s="158">
        <f>'Биланс на успех - природа'!D30</f>
        <v>8891</v>
      </c>
      <c r="E30" s="129">
        <f>'Биланс на успех - природа'!E30</f>
        <v>62.714255484235025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857</v>
      </c>
      <c r="D31" s="158">
        <f>'Биланс на успех - природа'!D31</f>
        <v>448</v>
      </c>
      <c r="E31" s="129">
        <f>'Биланс на успех - природа'!E31</f>
        <v>52.275379229871646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901865</v>
      </c>
      <c r="D32" s="162">
        <f>'Биланс на успех - природа'!D32</f>
        <v>1149826</v>
      </c>
      <c r="E32" s="162">
        <f>'Биланс на успех - природа'!E32</f>
        <v>127.4942480304702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14054</v>
      </c>
      <c r="D33" s="162">
        <f>'Биланс на успех - природа'!D33</f>
        <v>23932</v>
      </c>
      <c r="E33" s="125">
        <f>'Биланс на успех - природа'!E33</f>
        <v>170.28603956169061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14054</v>
      </c>
      <c r="D34" s="158">
        <f>'Биланс на успех - природа'!D34</f>
        <v>23932</v>
      </c>
      <c r="E34" s="129">
        <f>'Биланс на успех - природа'!E34</f>
        <v>170.28603956169061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29826</v>
      </c>
      <c r="D37" s="125">
        <f>'Биланс на успех - природа'!D37</f>
        <v>32132</v>
      </c>
      <c r="E37" s="125">
        <f>'Биланс на успех - природа'!E37</f>
        <v>107.73150942131026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29826</v>
      </c>
      <c r="D38" s="158">
        <f>'Биланс на успех - природа'!D38</f>
        <v>32132</v>
      </c>
      <c r="E38" s="129">
        <f>'Биланс на успех - природа'!E38</f>
        <v>107.73150942131026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886093</v>
      </c>
      <c r="D41" s="125">
        <f>'Биланс на успех - природа'!D41</f>
        <v>1141626</v>
      </c>
      <c r="E41" s="125">
        <f>'Биланс на успех - природа'!E41</f>
        <v>128.83816935694108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886093</v>
      </c>
      <c r="D43" s="125">
        <f>'Биланс на успех - природа'!D43</f>
        <v>1141626</v>
      </c>
      <c r="E43" s="125">
        <f>'Биланс на успех - природа'!E43</f>
        <v>128.83816935694108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109731</v>
      </c>
      <c r="D44" s="158">
        <f>'Биланс на успех - природа'!D44</f>
        <v>134147</v>
      </c>
      <c r="E44" s="129">
        <f>'Биланс на успех - природа'!E44</f>
        <v>122.25077689987333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776362</v>
      </c>
      <c r="D45" s="125">
        <f>'Биланс на успех - природа'!D45</f>
        <v>1007479</v>
      </c>
      <c r="E45" s="125">
        <f>'Биланс на успех - природа'!E45</f>
        <v>129.76923136371948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336424</v>
      </c>
      <c r="D46" s="158">
        <f>'Биланс на успех - природа'!D46</f>
        <v>436574</v>
      </c>
      <c r="E46" s="129">
        <f>'Биланс на успех - природа'!E46</f>
        <v>129.76898199890613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439938</v>
      </c>
      <c r="D47" s="125">
        <f>'Биланс на успех - природа'!D47</f>
        <v>570905</v>
      </c>
      <c r="E47" s="125">
        <f>'Биланс на успех - природа'!E47</f>
        <v>129.7694220549259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776362</v>
      </c>
      <c r="D49" s="125">
        <f>'Биланс на успех - природа'!D49</f>
        <v>1007479</v>
      </c>
      <c r="E49" s="125">
        <f>'Биланс на успех - природа'!E49</f>
        <v>129.76923136371948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0" zoomScaleNormal="7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2023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4478099</v>
      </c>
      <c r="C8" s="173">
        <f>'Паричен тек'!C9</f>
        <v>2187868</v>
      </c>
      <c r="D8" s="173">
        <f>'Паричен тек'!D9</f>
        <v>48.857070824026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1500279</v>
      </c>
      <c r="C9" s="175">
        <f>'Паричен тек'!C10</f>
        <v>1007479</v>
      </c>
      <c r="D9" s="175">
        <f>'Паричен тек'!D10</f>
        <v>67.15277625028412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2793719</v>
      </c>
      <c r="C11" s="177">
        <f>'Паричен тек'!C12</f>
        <v>1380357</v>
      </c>
      <c r="D11" s="177">
        <f>'Паричен тек'!D12</f>
        <v>49.40929993317152</v>
      </c>
      <c r="E11" s="164"/>
    </row>
    <row r="12" spans="1:5" ht="16.5" customHeight="1" thickBot="1" thickTop="1">
      <c r="A12" s="176" t="s">
        <v>69</v>
      </c>
      <c r="B12" s="177">
        <f>'Паричен тек'!B13</f>
        <v>173130</v>
      </c>
      <c r="C12" s="177">
        <f>'Паричен тек'!C13</f>
        <v>6896</v>
      </c>
      <c r="D12" s="177">
        <f>'Паричен тек'!D13</f>
        <v>3.9831340611101482</v>
      </c>
      <c r="E12" s="164"/>
    </row>
    <row r="13" spans="1:5" ht="16.5" customHeight="1" thickBot="1" thickTop="1">
      <c r="A13" s="176" t="s">
        <v>70</v>
      </c>
      <c r="B13" s="177">
        <f>'Паричен тек'!B14</f>
        <v>78118</v>
      </c>
      <c r="C13" s="177">
        <f>'Паричен тек'!C14</f>
        <v>-48778</v>
      </c>
      <c r="D13" s="177">
        <f>'Паричен тек'!D14</f>
        <v>-62.441434752553825</v>
      </c>
      <c r="E13" s="164"/>
    </row>
    <row r="14" spans="1:5" ht="16.5" customHeight="1" thickBot="1" thickTop="1">
      <c r="A14" s="176" t="s">
        <v>71</v>
      </c>
      <c r="B14" s="177">
        <f>'Паричен тек'!B15</f>
        <v>-420466</v>
      </c>
      <c r="C14" s="177">
        <f>'Паричен тек'!C15</f>
        <v>-88095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-12291</v>
      </c>
      <c r="C15" s="177">
        <f>'Паричен тек'!C16</f>
        <v>-28212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-12259</v>
      </c>
      <c r="C16" s="177">
        <f>'Паричен тек'!C17</f>
        <v>-14243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-30876</v>
      </c>
      <c r="C17" s="177">
        <f>'Паричен тек'!C18</f>
        <v>93279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427527</v>
      </c>
      <c r="C18" s="177">
        <f>'Паричен тек'!C19</f>
        <v>-109411</v>
      </c>
      <c r="D18" s="177">
        <f>'Паричен тек'!D19</f>
        <v>-25.591600062686098</v>
      </c>
      <c r="E18" s="164"/>
    </row>
    <row r="19" spans="1:5" ht="16.5" customHeight="1" thickBot="1" thickTop="1">
      <c r="A19" s="176" t="s">
        <v>75</v>
      </c>
      <c r="B19" s="177">
        <f>'Паричен тек'!B20</f>
        <v>4308</v>
      </c>
      <c r="C19" s="177">
        <f>'Паричен тек'!C20</f>
        <v>20518</v>
      </c>
      <c r="D19" s="177">
        <f>'Паричен тек'!D20</f>
        <v>476.2766945218199</v>
      </c>
      <c r="E19" s="164"/>
    </row>
    <row r="20" spans="1:5" ht="16.5" customHeight="1" thickBot="1" thickTop="1">
      <c r="A20" s="176" t="s">
        <v>91</v>
      </c>
      <c r="B20" s="177">
        <f>'Паричен тек'!B21</f>
        <v>123053</v>
      </c>
      <c r="C20" s="177">
        <f>'Паричен тек'!C21</f>
        <v>203661</v>
      </c>
      <c r="D20" s="177">
        <f>'Паричен тек'!D21</f>
        <v>165.50673287120185</v>
      </c>
      <c r="E20" s="164"/>
    </row>
    <row r="21" spans="1:5" ht="16.5" customHeight="1" thickBot="1" thickTop="1">
      <c r="A21" s="176" t="s">
        <v>222</v>
      </c>
      <c r="B21" s="177">
        <f>'Паричен тек'!B22</f>
        <v>83580</v>
      </c>
      <c r="C21" s="177">
        <f>'Паричен тек'!C22</f>
        <v>-120367</v>
      </c>
      <c r="D21" s="177">
        <f>'Паричен тек'!D22</f>
        <v>-144.0141182100981</v>
      </c>
      <c r="E21" s="164"/>
    </row>
    <row r="22" spans="1:5" ht="16.5" customHeight="1" thickBot="1" thickTop="1">
      <c r="A22" s="176" t="s">
        <v>76</v>
      </c>
      <c r="B22" s="177">
        <f>'Паричен тек'!B23</f>
        <v>43150</v>
      </c>
      <c r="C22" s="177">
        <f>'Паричен тек'!C23</f>
        <v>25971</v>
      </c>
      <c r="D22" s="177">
        <f>'Паричен тек'!D23</f>
        <v>60.18771726535341</v>
      </c>
      <c r="E22" s="164"/>
    </row>
    <row r="23" spans="1:5" ht="16.5" customHeight="1" thickBot="1" thickTop="1">
      <c r="A23" s="176" t="s">
        <v>77</v>
      </c>
      <c r="B23" s="177">
        <f>'Паричен тек'!B24</f>
        <v>-11823</v>
      </c>
      <c r="C23" s="177">
        <f>'Паричен тек'!C24</f>
        <v>-16159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-214132</v>
      </c>
      <c r="C24" s="177">
        <f>'Паричен тек'!C25</f>
        <v>-142540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-22419</v>
      </c>
      <c r="C25" s="177">
        <f>'Паричен тек'!C26</f>
        <v>1441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-24499</v>
      </c>
      <c r="C27" s="177">
        <f>'Паричен тек'!C28</f>
        <v>16071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-2607303</v>
      </c>
      <c r="C28" s="173">
        <f>'Паричен тек'!C29</f>
        <v>-1232253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-3346852</v>
      </c>
      <c r="C29" s="177">
        <f>'Паричен тек'!C30</f>
        <v>-1258045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42817</v>
      </c>
      <c r="C30" s="177">
        <f>'Паричен тек'!C31</f>
        <v>7759</v>
      </c>
      <c r="D30" s="177">
        <f>'Паричен тек'!D31</f>
        <v>18.121306957516875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4563</v>
      </c>
      <c r="C34" s="177">
        <f>'Паричен тек'!C35</f>
        <v>1687</v>
      </c>
      <c r="D34" s="177">
        <f>'Паричен тек'!D35</f>
        <v>36.97129081744466</v>
      </c>
      <c r="E34" s="164"/>
    </row>
    <row r="35" spans="1:5" ht="16.5" customHeight="1" thickBot="1" thickTop="1">
      <c r="A35" s="176" t="s">
        <v>76</v>
      </c>
      <c r="B35" s="177">
        <f>'Паричен тек'!B36</f>
        <v>2449</v>
      </c>
      <c r="C35" s="177">
        <f>'Паричен тек'!C36</f>
        <v>187</v>
      </c>
      <c r="D35" s="177">
        <f>'Паричен тек'!D36</f>
        <v>7.635769701919151</v>
      </c>
      <c r="E35" s="164"/>
    </row>
    <row r="36" spans="1:5" ht="16.5" customHeight="1" thickBot="1" thickTop="1">
      <c r="A36" s="176" t="s">
        <v>77</v>
      </c>
      <c r="B36" s="177">
        <f>'Паричен тек'!B37</f>
        <v>11823</v>
      </c>
      <c r="C36" s="177">
        <f>'Паричен тек'!C37</f>
        <v>16159</v>
      </c>
      <c r="D36" s="177">
        <f>'Паричен тек'!D37</f>
        <v>136.67427894781358</v>
      </c>
      <c r="E36" s="164"/>
    </row>
    <row r="37" spans="1:5" ht="16.5" customHeight="1" thickBot="1" thickTop="1">
      <c r="A37" s="176" t="s">
        <v>83</v>
      </c>
      <c r="B37" s="177">
        <f>'Паричен тек'!B38</f>
        <v>677897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-2428978</v>
      </c>
      <c r="C38" s="173">
        <f>'Паричен тек'!C39</f>
        <v>-337876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-1721037</v>
      </c>
      <c r="C43" s="177">
        <f>'Паричен тек'!C44</f>
        <v>-268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-707941</v>
      </c>
      <c r="C45" s="177">
        <f>'Паричен тек'!C46</f>
        <v>-337608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-558182</v>
      </c>
      <c r="C46" s="173">
        <f>'Паричен тек'!C47</f>
        <v>617739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1291406</v>
      </c>
      <c r="C47" s="177">
        <f>'Паричен тек'!C48</f>
        <v>733224</v>
      </c>
      <c r="D47" s="177">
        <f>'Паричен тек'!D48</f>
        <v>56.77718703490614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733224</v>
      </c>
      <c r="C48" s="173">
        <f>'Паричен тек'!C49</f>
        <v>1350963</v>
      </c>
      <c r="D48" s="173">
        <f>'Паричен тек'!D49</f>
        <v>184.24969722758667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0" zoomScaleNormal="7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2023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8516581</v>
      </c>
      <c r="F7" s="187">
        <f>Капитал!F9</f>
        <v>0</v>
      </c>
      <c r="G7" s="188">
        <f>Капитал!G9</f>
        <v>15861159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1500279</v>
      </c>
      <c r="F12" s="190">
        <f>Капитал!F14</f>
        <v>0</v>
      </c>
      <c r="G12" s="188">
        <f>Капитал!G14</f>
        <v>1500279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-1721980</v>
      </c>
      <c r="F14" s="190">
        <f>Капитал!F16</f>
        <v>0</v>
      </c>
      <c r="G14" s="188">
        <f>Капитал!G16</f>
        <v>-1721980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8294880</v>
      </c>
      <c r="F26" s="194">
        <f>Капитал!F28</f>
        <v>0</v>
      </c>
      <c r="G26" s="194">
        <f>Капитал!G28</f>
        <v>15639458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1007479</v>
      </c>
      <c r="F31" s="190">
        <f>Капитал!F33</f>
        <v>0</v>
      </c>
      <c r="G31" s="196">
        <f>Капитал!G33</f>
        <v>1007479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-1667794</v>
      </c>
      <c r="F33" s="190">
        <f>Капитал!F35</f>
        <v>0</v>
      </c>
      <c r="G33" s="196">
        <f>Капитал!G35</f>
        <v>-1667794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7634565</v>
      </c>
      <c r="F45" s="194">
        <f>Капитал!F47</f>
        <v>0</v>
      </c>
      <c r="G45" s="194">
        <f>Капитал!G47</f>
        <v>14979143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2014-03-28T14:30:06Z</cp:lastPrinted>
  <dcterms:created xsi:type="dcterms:W3CDTF">2008-02-12T15:15:13Z</dcterms:created>
  <dcterms:modified xsi:type="dcterms:W3CDTF">2023-07-31T12:09:01Z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